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Desktop\"/>
    </mc:Choice>
  </mc:AlternateContent>
  <bookViews>
    <workbookView xWindow="0" yWindow="0" windowWidth="21600" windowHeight="9510"/>
  </bookViews>
  <sheets>
    <sheet name="PLANNER" sheetId="1" r:id="rId1"/>
    <sheet name="MEAL PREP" sheetId="2" r:id="rId2"/>
    <sheet name="GEAR LIST" sheetId="8" r:id="rId3"/>
    <sheet name="Chart Calculations" sheetId="4" state="hidden" r:id="rId4"/>
  </sheets>
  <definedNames>
    <definedName name="ColumnTitle2">Diet[[#Headers],[DATE]]</definedName>
    <definedName name="ColumnTitle3">#REF!</definedName>
    <definedName name="DietLastEnd">'Chart Calculations'!$C$5</definedName>
    <definedName name="DietPeriod">Diet[DATE]</definedName>
    <definedName name="DietRowStart">'Chart Calculations'!$C$4</definedName>
    <definedName name="EndDate">PLANNER!$B$3</definedName>
    <definedName name="EndWeight">PLANNER!$B$8</definedName>
    <definedName name="ExerciseDateRange">'Chart Calculations'!$D$23:$D$36</definedName>
    <definedName name="ExerciseLastEnd">'Chart Calculations'!$C$23</definedName>
    <definedName name="ExercisePeriod">#REF!</definedName>
    <definedName name="ExerciseRowStart">'Chart Calculations'!$C$22</definedName>
    <definedName name="LossPerDay">PLANNER!$B$15</definedName>
    <definedName name="PlanDays">PLANNER!$B$13</definedName>
    <definedName name="_xlnm.Print_Area" localSheetId="2">tblChecklist8[]</definedName>
    <definedName name="_xlnm.Print_Titles" localSheetId="2">'GEAR LIST'!$4:$4</definedName>
    <definedName name="_xlnm.Print_Titles" localSheetId="1">'MEAL PREP'!$3:$3</definedName>
    <definedName name="StartDate">PLANNER!$B$1</definedName>
    <definedName name="StartWeight">PLANNER!$B$6</definedName>
    <definedName name="Subtitle">PLANNER!$C$2</definedName>
    <definedName name="WeightGoal">PLANNER!$B$11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2" l="1"/>
  <c r="P10" i="2"/>
  <c r="I30" i="2"/>
  <c r="I24" i="2"/>
  <c r="I7" i="2"/>
  <c r="I6" i="2"/>
  <c r="I5" i="2"/>
  <c r="I4" i="2"/>
  <c r="I14" i="2"/>
  <c r="I13" i="2"/>
  <c r="I12" i="2"/>
  <c r="I11" i="2"/>
  <c r="I10" i="2"/>
  <c r="I9" i="2"/>
  <c r="I8" i="2"/>
  <c r="I18" i="2"/>
  <c r="I17" i="2"/>
  <c r="I16" i="2"/>
  <c r="I15" i="2"/>
  <c r="I23" i="2"/>
  <c r="I22" i="2"/>
  <c r="I19" i="2"/>
  <c r="I20" i="2"/>
  <c r="I21" i="2"/>
  <c r="P7" i="1"/>
  <c r="K12" i="1" l="1"/>
  <c r="K11" i="1"/>
  <c r="I29" i="2"/>
  <c r="I25" i="2"/>
  <c r="I26" i="2"/>
  <c r="I27" i="2"/>
  <c r="I31" i="2"/>
  <c r="I32" i="2"/>
  <c r="I33" i="2"/>
  <c r="I34" i="2"/>
  <c r="I28" i="2"/>
  <c r="I13" i="1"/>
  <c r="O7" i="2"/>
  <c r="O11" i="2"/>
  <c r="O6" i="2"/>
  <c r="O10" i="2"/>
  <c r="O9" i="2"/>
  <c r="O4" i="2"/>
  <c r="O8" i="2"/>
  <c r="O3" i="2"/>
  <c r="B15" i="8" l="1"/>
  <c r="I12" i="1" l="1"/>
  <c r="I11" i="1"/>
  <c r="I10" i="1"/>
  <c r="I9" i="1"/>
  <c r="E10" i="1"/>
  <c r="E9" i="1"/>
  <c r="E13" i="1"/>
  <c r="E12" i="1"/>
  <c r="J1" i="2"/>
  <c r="B3" i="1"/>
  <c r="B2" i="2" l="1"/>
  <c r="P3" i="2" s="1"/>
  <c r="F9" i="1" s="1"/>
  <c r="C22" i="4" l="1"/>
  <c r="C23" i="4" s="1"/>
  <c r="C4" i="4"/>
  <c r="G23" i="4" l="1"/>
  <c r="F23" i="4"/>
  <c r="G35" i="4"/>
  <c r="G33" i="4"/>
  <c r="G31" i="4"/>
  <c r="G29" i="4"/>
  <c r="G27" i="4"/>
  <c r="G25" i="4"/>
  <c r="G34" i="4"/>
  <c r="G30" i="4"/>
  <c r="G26" i="4"/>
  <c r="F36" i="4"/>
  <c r="F32" i="4"/>
  <c r="F28" i="4"/>
  <c r="F24" i="4"/>
  <c r="F35" i="4"/>
  <c r="F33" i="4"/>
  <c r="F31" i="4"/>
  <c r="F29" i="4"/>
  <c r="F27" i="4"/>
  <c r="F25" i="4"/>
  <c r="G36" i="4"/>
  <c r="G32" i="4"/>
  <c r="G28" i="4"/>
  <c r="G24" i="4"/>
  <c r="F34" i="4"/>
  <c r="F30" i="4"/>
  <c r="F26" i="4"/>
  <c r="D36" i="4"/>
  <c r="E36" i="4" s="1"/>
  <c r="D32" i="4"/>
  <c r="E32" i="4" s="1"/>
  <c r="D28" i="4"/>
  <c r="E28" i="4" s="1"/>
  <c r="D24" i="4"/>
  <c r="E24" i="4" s="1"/>
  <c r="D31" i="4"/>
  <c r="E31" i="4" s="1"/>
  <c r="D27" i="4"/>
  <c r="E27" i="4" s="1"/>
  <c r="D30" i="4"/>
  <c r="E30" i="4" s="1"/>
  <c r="D33" i="4"/>
  <c r="E33" i="4" s="1"/>
  <c r="D35" i="4"/>
  <c r="E35" i="4" s="1"/>
  <c r="D23" i="4"/>
  <c r="D29" i="4"/>
  <c r="E29" i="4" s="1"/>
  <c r="D34" i="4"/>
  <c r="E34" i="4" s="1"/>
  <c r="D26" i="4"/>
  <c r="E26" i="4" s="1"/>
  <c r="D25" i="4"/>
  <c r="E25" i="4" s="1"/>
  <c r="C5" i="4"/>
  <c r="D15" i="4" l="1"/>
  <c r="E15" i="4" s="1"/>
  <c r="D11" i="4"/>
  <c r="E11" i="4" s="1"/>
  <c r="D7" i="4"/>
  <c r="E7" i="4" s="1"/>
  <c r="D12" i="4"/>
  <c r="E12" i="4" s="1"/>
  <c r="D14" i="4"/>
  <c r="E14" i="4" s="1"/>
  <c r="D10" i="4"/>
  <c r="E10" i="4" s="1"/>
  <c r="D6" i="4"/>
  <c r="E6" i="4" s="1"/>
  <c r="D13" i="4"/>
  <c r="E13" i="4" s="1"/>
  <c r="D9" i="4"/>
  <c r="E9" i="4" s="1"/>
  <c r="D5" i="4"/>
  <c r="E5" i="4" s="1"/>
  <c r="D8" i="4"/>
  <c r="E8" i="4" s="1"/>
  <c r="I16" i="4"/>
  <c r="I15" i="4"/>
  <c r="I14" i="4"/>
  <c r="I13" i="4"/>
  <c r="I12" i="4"/>
  <c r="I11" i="4"/>
  <c r="I10" i="4"/>
  <c r="I9" i="4"/>
  <c r="I8" i="4"/>
  <c r="I7" i="4"/>
  <c r="I6" i="4"/>
  <c r="I5" i="4"/>
  <c r="I17" i="4"/>
  <c r="I18" i="4"/>
  <c r="D18" i="4"/>
  <c r="E18" i="4" s="1"/>
  <c r="F14" i="4"/>
  <c r="F11" i="4"/>
  <c r="F8" i="4"/>
  <c r="F17" i="4"/>
  <c r="H16" i="4"/>
  <c r="H15" i="4"/>
  <c r="H14" i="4"/>
  <c r="H13" i="4"/>
  <c r="H12" i="4"/>
  <c r="H11" i="4"/>
  <c r="H10" i="4"/>
  <c r="H9" i="4"/>
  <c r="H8" i="4"/>
  <c r="H7" i="4"/>
  <c r="H6" i="4"/>
  <c r="H5" i="4"/>
  <c r="H17" i="4"/>
  <c r="G18" i="4"/>
  <c r="F15" i="4"/>
  <c r="F13" i="4"/>
  <c r="F10" i="4"/>
  <c r="F7" i="4"/>
  <c r="F5" i="4"/>
  <c r="G16" i="4"/>
  <c r="G15" i="4"/>
  <c r="G14" i="4"/>
  <c r="G13" i="4"/>
  <c r="G12" i="4"/>
  <c r="G11" i="4"/>
  <c r="G10" i="4"/>
  <c r="G9" i="4"/>
  <c r="G8" i="4"/>
  <c r="G7" i="4"/>
  <c r="G6" i="4"/>
  <c r="G5" i="4"/>
  <c r="G17" i="4"/>
  <c r="H18" i="4"/>
  <c r="F16" i="4"/>
  <c r="F12" i="4"/>
  <c r="F9" i="4"/>
  <c r="F6" i="4"/>
  <c r="F18" i="4"/>
  <c r="D16" i="4"/>
  <c r="E16" i="4" s="1"/>
  <c r="D17" i="4"/>
  <c r="E17" i="4" s="1"/>
  <c r="E23" i="4" l="1"/>
</calcChain>
</file>

<file path=xl/sharedStrings.xml><?xml version="1.0" encoding="utf-8"?>
<sst xmlns="http://schemas.openxmlformats.org/spreadsheetml/2006/main" count="198" uniqueCount="117">
  <si>
    <t>Lunch</t>
  </si>
  <si>
    <t>Dinner</t>
  </si>
  <si>
    <t>Last diet entry</t>
  </si>
  <si>
    <t>Starting row</t>
  </si>
  <si>
    <t>DATE</t>
  </si>
  <si>
    <t>DAY</t>
  </si>
  <si>
    <t>Num</t>
  </si>
  <si>
    <t>CALORIES BURNED</t>
  </si>
  <si>
    <t>DURATION (MIN)</t>
  </si>
  <si>
    <t>CALORIES</t>
  </si>
  <si>
    <t>EXERCISE ANALYSIS CHARTING DATA</t>
  </si>
  <si>
    <t>DIET ANALYSIS CHARTING DATA</t>
  </si>
  <si>
    <t>TIME</t>
  </si>
  <si>
    <t>DESCRIPTION</t>
  </si>
  <si>
    <t>NOTES</t>
  </si>
  <si>
    <t>CARBS</t>
  </si>
  <si>
    <t>PROTEIN</t>
  </si>
  <si>
    <t>FAT</t>
  </si>
  <si>
    <t>Last exercise entry</t>
  </si>
  <si>
    <t>Exercise</t>
  </si>
  <si>
    <t>Diet</t>
  </si>
  <si>
    <t>Goals</t>
  </si>
  <si>
    <t>RACE WEEK MEAL PREP</t>
  </si>
  <si>
    <t>RACE DATE</t>
  </si>
  <si>
    <t>DAYS TILL RACE</t>
  </si>
  <si>
    <t>Drink</t>
  </si>
  <si>
    <t>Urine</t>
  </si>
  <si>
    <t>lbs</t>
  </si>
  <si>
    <t>oz</t>
  </si>
  <si>
    <t>Nutrition</t>
  </si>
  <si>
    <t>End Weight</t>
  </si>
  <si>
    <t>WEIGHT (lbs)</t>
  </si>
  <si>
    <t>MANTRA</t>
  </si>
  <si>
    <t>Create a mantra to help you through the difficult times</t>
  </si>
  <si>
    <t>The burpees are almost done, the burpees are almost done</t>
  </si>
  <si>
    <t>Breakfast</t>
  </si>
  <si>
    <t>60g /hr</t>
  </si>
  <si>
    <t>CHO Morning of Race:</t>
  </si>
  <si>
    <t>CHO 1 Hour Before Race:</t>
  </si>
  <si>
    <t>CHO During Race:</t>
  </si>
  <si>
    <t>CHO After Race:</t>
  </si>
  <si>
    <t>Protein After Race:</t>
  </si>
  <si>
    <t>H20 Morning of Race:</t>
  </si>
  <si>
    <t>H20 1 Hour Before Race:</t>
  </si>
  <si>
    <t>Daily Carbs, Race Week:</t>
  </si>
  <si>
    <t>Daily Protein, Race Week:</t>
  </si>
  <si>
    <t>GENERAL NEEDS INFORMATION</t>
  </si>
  <si>
    <t>ITEM</t>
  </si>
  <si>
    <t>CATEGORY</t>
  </si>
  <si>
    <t>COUNT</t>
  </si>
  <si>
    <t>PACKED</t>
  </si>
  <si>
    <t>Compression Shirt</t>
  </si>
  <si>
    <t>Clothes</t>
  </si>
  <si>
    <t>Compression Shorts</t>
  </si>
  <si>
    <t>Compression Socks</t>
  </si>
  <si>
    <t>First-Aid</t>
  </si>
  <si>
    <t>Gear</t>
  </si>
  <si>
    <t>Hydration Pack</t>
  </si>
  <si>
    <t>Packed</t>
  </si>
  <si>
    <t>OCR Shoes</t>
  </si>
  <si>
    <t>Carbs (Snack / Sour Patch Kids / ETC)</t>
  </si>
  <si>
    <t>Gu / Gel / Power Bar</t>
  </si>
  <si>
    <t>Safety</t>
  </si>
  <si>
    <r>
      <t xml:space="preserve">RACE GEAR </t>
    </r>
    <r>
      <rPr>
        <sz val="32"/>
        <color theme="4"/>
        <rFont val="Arial Black"/>
        <family val="2"/>
        <scheme val="major"/>
      </rPr>
      <t>CHECKLIST</t>
    </r>
  </si>
  <si>
    <t>To calculate your sweat rate, exercise vigorously for 1 hour, note your start weight, your end weight, how much liquid you consume, and how much you urinate</t>
  </si>
  <si>
    <t>Pizza</t>
  </si>
  <si>
    <t>Oatmeal</t>
  </si>
  <si>
    <t>Protein Cookie</t>
  </si>
  <si>
    <t>Recommended</t>
  </si>
  <si>
    <t>Planned</t>
  </si>
  <si>
    <t>Before Race</t>
  </si>
  <si>
    <t>Starbucks Coffee</t>
  </si>
  <si>
    <t>Banana</t>
  </si>
  <si>
    <t>CARBS (CHO)</t>
  </si>
  <si>
    <t>1 Hour Before</t>
  </si>
  <si>
    <t>Early</t>
  </si>
  <si>
    <t>On route to venue</t>
  </si>
  <si>
    <t>BIG MEAL!</t>
  </si>
  <si>
    <t>Pasta</t>
  </si>
  <si>
    <t>Snack</t>
  </si>
  <si>
    <t>Drink while Running:</t>
  </si>
  <si>
    <t>Day of Week</t>
  </si>
  <si>
    <t>Everything Pizza</t>
  </si>
  <si>
    <t>Tailwind (ready for hydration pack)</t>
  </si>
  <si>
    <t>Band-Aids (dropbin)</t>
  </si>
  <si>
    <t>Aspirin or Ibuprofen (dropbin)</t>
  </si>
  <si>
    <t>First Aid Antiseptic Wipes (dropbin)</t>
  </si>
  <si>
    <t>First Aid Burn Cream (dropbin)</t>
  </si>
  <si>
    <t>Bladder for Hydration Pack (dropbin)</t>
  </si>
  <si>
    <t>Towel / Dry Robe (dropbin)</t>
  </si>
  <si>
    <t>Body Glide or Trail Toe (or similar) (dropbin)</t>
  </si>
  <si>
    <t>Glow Sticks (dropbin)</t>
  </si>
  <si>
    <t>Headlamp (dropbin)</t>
  </si>
  <si>
    <t>Medical Tape (dropbin)</t>
  </si>
  <si>
    <t>Pocket Knife (dropbin)</t>
  </si>
  <si>
    <t>Extra Batteries for Headlamp (dropbin)</t>
  </si>
  <si>
    <t>Calculate Sweat Rate</t>
  </si>
  <si>
    <t>Sweat Rate =</t>
  </si>
  <si>
    <t>Chicken Alfredo</t>
  </si>
  <si>
    <t>Bacon Cheeseburger</t>
  </si>
  <si>
    <t>Protein Shake</t>
  </si>
  <si>
    <t>Chicken Parm</t>
  </si>
  <si>
    <t>Tuna</t>
  </si>
  <si>
    <t>Beef Jerkey</t>
  </si>
  <si>
    <t>Turkey Sandwich</t>
  </si>
  <si>
    <t>Bluebery Muffin</t>
  </si>
  <si>
    <t>Cheesesteak</t>
  </si>
  <si>
    <t>Gimballs Jelley Beans</t>
  </si>
  <si>
    <t>Tacos</t>
  </si>
  <si>
    <t>20Min/Mile</t>
  </si>
  <si>
    <t>BURPEE PACE:</t>
  </si>
  <si>
    <t>RACE PACE:</t>
  </si>
  <si>
    <t>3 MINS</t>
  </si>
  <si>
    <t>PACES</t>
  </si>
  <si>
    <t>RED=RECOMMENDED/GREEN=ACTUAL | Calculated based on weight</t>
  </si>
  <si>
    <t>DIETARY ANALYSIS (SUBSET)</t>
  </si>
  <si>
    <t>OCR RACE PLANNER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</si>
</sst>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400]h:mm:ss\ AM/PM"/>
    <numFmt numFmtId="165" formatCode="[$-409]h:mm\ AM/PM;@"/>
    <numFmt numFmtId="166" formatCode="#,#00;;;"/>
  </numFmts>
  <fonts count="24" x14ac:knownFonts="1"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24"/>
      <color theme="1" tint="0.24994659260841701"/>
      <name val="Arial Black"/>
      <family val="2"/>
      <scheme val="major"/>
    </font>
    <font>
      <sz val="12"/>
      <color theme="1" tint="0.24994659260841701"/>
      <name val="Arial"/>
      <family val="2"/>
      <scheme val="minor"/>
    </font>
    <font>
      <sz val="14"/>
      <color theme="0"/>
      <name val="Arial Black"/>
      <family val="2"/>
      <scheme val="major"/>
    </font>
    <font>
      <sz val="18"/>
      <color theme="0"/>
      <name val="Arial Black"/>
      <family val="2"/>
      <scheme val="major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sz val="8"/>
      <name val="Arial"/>
      <family val="2"/>
      <scheme val="minor"/>
    </font>
    <font>
      <sz val="10"/>
      <color theme="0"/>
      <name val="Arial Black"/>
      <family val="2"/>
      <scheme val="major"/>
    </font>
    <font>
      <sz val="11"/>
      <color theme="1"/>
      <name val="Arial"/>
      <family val="2"/>
      <scheme val="minor"/>
    </font>
    <font>
      <sz val="18"/>
      <color theme="1"/>
      <name val="Arial Black"/>
      <family val="2"/>
      <scheme val="major"/>
    </font>
    <font>
      <b/>
      <sz val="11"/>
      <color theme="1"/>
      <name val="Arial"/>
      <family val="2"/>
      <scheme val="minor"/>
    </font>
    <font>
      <sz val="9"/>
      <color theme="0"/>
      <name val="Arial Black"/>
      <family val="2"/>
      <scheme val="major"/>
    </font>
    <font>
      <b/>
      <sz val="11"/>
      <color rgb="FFC00000"/>
      <name val="Arial"/>
      <family val="2"/>
      <scheme val="minor"/>
    </font>
    <font>
      <sz val="32"/>
      <color theme="1"/>
      <name val="Arial Black"/>
      <family val="2"/>
      <scheme val="major"/>
    </font>
    <font>
      <sz val="32"/>
      <color theme="4"/>
      <name val="Arial Black"/>
      <family val="2"/>
      <scheme val="major"/>
    </font>
    <font>
      <sz val="12"/>
      <color theme="1"/>
      <name val="Arial Black"/>
      <family val="2"/>
      <scheme val="major"/>
    </font>
    <font>
      <i/>
      <sz val="11"/>
      <color theme="1"/>
      <name val="Arial"/>
      <family val="2"/>
      <scheme val="minor"/>
    </font>
    <font>
      <sz val="11"/>
      <color theme="0" tint="-4.9989318521683403E-2"/>
      <name val="Arial"/>
      <family val="2"/>
      <scheme val="minor"/>
    </font>
    <font>
      <sz val="16"/>
      <color theme="1"/>
      <name val="Arial Black"/>
      <family val="2"/>
      <scheme val="major"/>
    </font>
    <font>
      <b/>
      <sz val="11"/>
      <color rgb="FF00B050"/>
      <name val="Arial"/>
      <family val="2"/>
      <scheme val="minor"/>
    </font>
    <font>
      <sz val="8"/>
      <color theme="0"/>
      <name val="Arial Black"/>
      <family val="2"/>
      <scheme val="major"/>
    </font>
    <font>
      <sz val="14"/>
      <name val="Arial Black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 style="thin">
        <color theme="0"/>
      </top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/>
      <bottom style="hair">
        <color auto="1"/>
      </bottom>
      <diagonal/>
    </border>
    <border>
      <left style="thick">
        <color theme="0"/>
      </left>
      <right/>
      <top/>
      <bottom style="hair">
        <color auto="1"/>
      </bottom>
      <diagonal/>
    </border>
    <border>
      <left style="thick">
        <color theme="0"/>
      </left>
      <right style="thick">
        <color theme="0"/>
      </right>
      <top style="hair">
        <color auto="1"/>
      </top>
      <bottom style="hair">
        <color auto="1"/>
      </bottom>
      <diagonal/>
    </border>
    <border>
      <left style="thick">
        <color theme="0"/>
      </left>
      <right/>
      <top style="hair">
        <color auto="1"/>
      </top>
      <bottom style="hair">
        <color auto="1"/>
      </bottom>
      <diagonal/>
    </border>
    <border>
      <left style="thick">
        <color theme="0"/>
      </left>
      <right style="thick">
        <color theme="0"/>
      </right>
      <top style="hair">
        <color auto="1"/>
      </top>
      <bottom/>
      <diagonal/>
    </border>
    <border>
      <left style="thick">
        <color theme="0"/>
      </left>
      <right/>
      <top style="hair">
        <color auto="1"/>
      </top>
      <bottom/>
      <diagonal/>
    </border>
    <border>
      <left style="thick">
        <color theme="0"/>
      </left>
      <right/>
      <top/>
      <bottom style="thin">
        <color theme="0" tint="-0.34998626667073579"/>
      </bottom>
      <diagonal/>
    </border>
  </borders>
  <cellStyleXfs count="22">
    <xf numFmtId="0" fontId="0" fillId="0" borderId="0">
      <alignment vertical="center"/>
    </xf>
    <xf numFmtId="0" fontId="11" fillId="0" borderId="0" applyNumberFormat="0" applyFill="0" applyBorder="0" applyAlignment="0" applyProtection="0"/>
    <xf numFmtId="0" fontId="3" fillId="0" borderId="0" applyNumberFormat="0" applyFill="0" applyProtection="0">
      <alignment vertical="center"/>
    </xf>
    <xf numFmtId="0" fontId="4" fillId="5" borderId="0" applyNumberFormat="0" applyProtection="0">
      <alignment horizontal="left" vertical="center" indent="1"/>
    </xf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14" fontId="5" fillId="3" borderId="6">
      <alignment horizontal="center"/>
    </xf>
    <xf numFmtId="0" fontId="5" fillId="4" borderId="6" applyNumberFormat="0">
      <alignment horizontal="center"/>
    </xf>
    <xf numFmtId="1" fontId="5" fillId="5" borderId="6">
      <alignment horizontal="center"/>
    </xf>
    <xf numFmtId="0" fontId="9" fillId="5" borderId="0" applyNumberFormat="0" applyBorder="0" applyProtection="0">
      <alignment vertical="center"/>
    </xf>
    <xf numFmtId="0" fontId="1" fillId="0" borderId="1" applyNumberFormat="0" applyFill="0" applyProtection="0">
      <alignment horizontal="center" vertical="center"/>
    </xf>
    <xf numFmtId="0" fontId="1" fillId="0" borderId="1" applyNumberFormat="0" applyFill="0" applyProtection="0">
      <alignment horizontal="center" vertical="center"/>
    </xf>
    <xf numFmtId="14" fontId="6" fillId="0" borderId="5" applyNumberFormat="0" applyFont="0" applyFill="0" applyAlignment="0">
      <alignment horizontal="center"/>
    </xf>
    <xf numFmtId="14" fontId="10" fillId="0" borderId="2" applyFont="0" applyFill="0" applyBorder="0" applyAlignment="0">
      <alignment horizontal="center"/>
    </xf>
    <xf numFmtId="2" fontId="10" fillId="0" borderId="0" applyFont="0" applyFill="0" applyBorder="0" applyAlignment="0">
      <alignment vertical="center"/>
    </xf>
    <xf numFmtId="1" fontId="10" fillId="5" borderId="2" applyFont="0" applyFill="0" applyBorder="0" applyAlignment="0">
      <alignment horizontal="center"/>
    </xf>
    <xf numFmtId="165" fontId="10" fillId="0" borderId="0" applyFont="0" applyFill="0" applyBorder="0" applyAlignment="0">
      <alignment horizontal="left" vertical="center"/>
    </xf>
    <xf numFmtId="0" fontId="2" fillId="0" borderId="1" applyNumberFormat="0" applyFill="0" applyProtection="0"/>
    <xf numFmtId="0" fontId="10" fillId="6" borderId="0">
      <alignment vertical="center"/>
    </xf>
    <xf numFmtId="0" fontId="20" fillId="6" borderId="0" applyNumberFormat="0" applyProtection="0">
      <alignment vertical="center"/>
    </xf>
    <xf numFmtId="0" fontId="15" fillId="6" borderId="0" applyNumberFormat="0" applyProtection="0">
      <alignment vertical="center"/>
    </xf>
  </cellStyleXfs>
  <cellXfs count="97">
    <xf numFmtId="0" fontId="0" fillId="0" borderId="0" xfId="0">
      <alignment vertical="center"/>
    </xf>
    <xf numFmtId="0" fontId="3" fillId="0" borderId="0" xfId="2">
      <alignment vertical="center"/>
    </xf>
    <xf numFmtId="0" fontId="6" fillId="2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7" fillId="0" borderId="3" xfId="0" applyFont="1" applyFill="1" applyBorder="1">
      <alignment vertical="center"/>
    </xf>
    <xf numFmtId="14" fontId="8" fillId="0" borderId="3" xfId="0" applyNumberFormat="1" applyFont="1" applyFill="1" applyBorder="1">
      <alignment vertical="center"/>
    </xf>
    <xf numFmtId="0" fontId="8" fillId="0" borderId="3" xfId="0" applyFont="1" applyFill="1" applyBorder="1">
      <alignment vertical="center"/>
    </xf>
    <xf numFmtId="14" fontId="8" fillId="0" borderId="4" xfId="0" applyNumberFormat="1" applyFont="1" applyFill="1" applyBorder="1">
      <alignment vertical="center"/>
    </xf>
    <xf numFmtId="0" fontId="6" fillId="0" borderId="3" xfId="0" applyFont="1" applyFill="1" applyBorder="1">
      <alignment vertical="center"/>
    </xf>
    <xf numFmtId="0" fontId="6" fillId="0" borderId="3" xfId="0" applyNumberFormat="1" applyFont="1" applyFill="1" applyBorder="1">
      <alignment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NumberFormat="1" applyFill="1">
      <alignment vertical="center"/>
    </xf>
    <xf numFmtId="14" fontId="9" fillId="5" borderId="0" xfId="10" applyNumberFormat="1" applyBorder="1">
      <alignment vertical="center"/>
    </xf>
    <xf numFmtId="164" fontId="9" fillId="5" borderId="0" xfId="10" applyNumberFormat="1" applyBorder="1">
      <alignment vertical="center"/>
    </xf>
    <xf numFmtId="0" fontId="9" fillId="5" borderId="0" xfId="10" applyBorder="1">
      <alignment vertical="center"/>
    </xf>
    <xf numFmtId="1" fontId="9" fillId="5" borderId="0" xfId="10" applyNumberFormat="1" applyBorder="1">
      <alignment vertical="center"/>
    </xf>
    <xf numFmtId="0" fontId="3" fillId="0" borderId="0" xfId="2" applyAlignment="1">
      <alignment vertical="top"/>
    </xf>
    <xf numFmtId="166" fontId="8" fillId="0" borderId="3" xfId="0" applyNumberFormat="1" applyFont="1" applyFill="1" applyBorder="1">
      <alignment vertical="center"/>
    </xf>
    <xf numFmtId="0" fontId="4" fillId="5" borderId="0" xfId="3">
      <alignment horizontal="left" vertical="center" indent="1"/>
    </xf>
    <xf numFmtId="0" fontId="4" fillId="5" borderId="0" xfId="3" applyAlignment="1">
      <alignment horizontal="left" vertical="center" indent="1"/>
    </xf>
    <xf numFmtId="0" fontId="1" fillId="0" borderId="1" xfId="11">
      <alignment horizontal="center" vertical="center"/>
    </xf>
    <xf numFmtId="14" fontId="0" fillId="0" borderId="0" xfId="14" applyFont="1" applyFill="1" applyBorder="1" applyAlignment="1">
      <alignment horizontal="left" vertical="center"/>
    </xf>
    <xf numFmtId="1" fontId="0" fillId="0" borderId="0" xfId="16" applyFont="1" applyFill="1" applyBorder="1" applyAlignment="1">
      <alignment horizontal="left" vertical="center"/>
    </xf>
    <xf numFmtId="165" fontId="0" fillId="0" borderId="0" xfId="17" applyFont="1" applyFill="1" applyBorder="1" applyAlignment="1">
      <alignment horizontal="left" vertical="center"/>
    </xf>
    <xf numFmtId="165" fontId="0" fillId="0" borderId="0" xfId="17" applyFont="1" applyAlignment="1">
      <alignment horizontal="left" vertical="center"/>
    </xf>
    <xf numFmtId="0" fontId="2" fillId="0" borderId="1" xfId="18"/>
    <xf numFmtId="2" fontId="5" fillId="4" borderId="6" xfId="15" applyFont="1" applyFill="1" applyBorder="1" applyAlignment="1">
      <alignment horizontal="center"/>
    </xf>
    <xf numFmtId="0" fontId="11" fillId="0" borderId="1" xfId="1" applyFill="1" applyBorder="1"/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" fillId="3" borderId="5" xfId="4" applyNumberFormat="1" applyBorder="1" applyAlignment="1">
      <alignment horizontal="center" vertical="center"/>
    </xf>
    <xf numFmtId="2" fontId="5" fillId="3" borderId="6" xfId="14" applyNumberFormat="1" applyFont="1" applyFill="1" applyBorder="1" applyAlignment="1">
      <alignment horizontal="center" vertical="center"/>
    </xf>
    <xf numFmtId="0" fontId="1" fillId="4" borderId="5" xfId="5" applyNumberFormat="1" applyBorder="1" applyAlignment="1">
      <alignment horizontal="center" vertical="center" wrapText="1"/>
    </xf>
    <xf numFmtId="14" fontId="5" fillId="3" borderId="5" xfId="14" applyFont="1" applyFill="1" applyBorder="1" applyAlignment="1">
      <alignment horizontal="center"/>
    </xf>
    <xf numFmtId="0" fontId="0" fillId="0" borderId="0" xfId="0" applyAlignment="1"/>
    <xf numFmtId="0" fontId="4" fillId="5" borderId="0" xfId="3" applyAlignment="1">
      <alignment horizontal="center" vertical="center"/>
    </xf>
    <xf numFmtId="0" fontId="13" fillId="5" borderId="0" xfId="3" applyFont="1">
      <alignment horizontal="left" vertical="center" indent="1"/>
    </xf>
    <xf numFmtId="14" fontId="0" fillId="0" borderId="0" xfId="14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14" fontId="0" fillId="0" borderId="0" xfId="0" applyNumberFormat="1" applyFont="1" applyFill="1" applyBorder="1" applyAlignment="1">
      <alignment horizontal="left" vertical="center" wrapText="1"/>
    </xf>
    <xf numFmtId="14" fontId="0" fillId="0" borderId="0" xfId="0" applyNumberFormat="1" applyFill="1" applyAlignment="1">
      <alignment horizontal="left" vertical="center" wrapText="1"/>
    </xf>
    <xf numFmtId="14" fontId="0" fillId="0" borderId="0" xfId="14" applyNumberFormat="1" applyFont="1" applyBorder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10" fillId="6" borderId="0" xfId="19">
      <alignment vertical="center"/>
    </xf>
    <xf numFmtId="0" fontId="10" fillId="6" borderId="0" xfId="19" applyAlignment="1">
      <alignment wrapText="1"/>
    </xf>
    <xf numFmtId="0" fontId="0" fillId="6" borderId="0" xfId="19" applyFont="1" applyFill="1" applyBorder="1" applyAlignment="1">
      <alignment horizontal="center" vertical="center"/>
    </xf>
    <xf numFmtId="0" fontId="0" fillId="6" borderId="0" xfId="19" applyFont="1" applyFill="1" applyBorder="1" applyAlignment="1">
      <alignment horizontal="left" vertical="center" indent="1"/>
    </xf>
    <xf numFmtId="0" fontId="18" fillId="6" borderId="0" xfId="19" applyFont="1" applyFill="1" applyBorder="1" applyAlignment="1">
      <alignment horizontal="left" vertical="center"/>
    </xf>
    <xf numFmtId="0" fontId="0" fillId="6" borderId="0" xfId="19" applyFont="1" applyFill="1" applyBorder="1" applyAlignment="1">
      <alignment horizontal="left" vertical="center"/>
    </xf>
    <xf numFmtId="0" fontId="10" fillId="6" borderId="0" xfId="19" quotePrefix="1" applyAlignment="1">
      <alignment wrapText="1"/>
    </xf>
    <xf numFmtId="0" fontId="20" fillId="6" borderId="0" xfId="20" applyFill="1">
      <alignment vertical="center"/>
    </xf>
    <xf numFmtId="9" fontId="19" fillId="6" borderId="0" xfId="19" applyNumberFormat="1" applyFont="1" applyAlignment="1">
      <alignment vertical="center"/>
    </xf>
    <xf numFmtId="0" fontId="19" fillId="6" borderId="0" xfId="19" applyFont="1">
      <alignment vertical="center"/>
    </xf>
    <xf numFmtId="0" fontId="17" fillId="6" borderId="0" xfId="19" applyFont="1" applyFill="1" applyBorder="1" applyAlignment="1">
      <alignment horizontal="left" vertical="center"/>
    </xf>
    <xf numFmtId="0" fontId="17" fillId="6" borderId="0" xfId="19" applyFont="1" applyFill="1" applyBorder="1">
      <alignment vertical="center"/>
    </xf>
    <xf numFmtId="0" fontId="15" fillId="6" borderId="0" xfId="21" applyAlignment="1">
      <alignment horizontal="center" vertical="center"/>
    </xf>
    <xf numFmtId="14" fontId="2" fillId="0" borderId="1" xfId="18" applyNumberFormat="1"/>
    <xf numFmtId="0" fontId="0" fillId="0" borderId="0" xfId="16" applyNumberFormat="1" applyFont="1" applyFill="1" applyBorder="1" applyAlignment="1">
      <alignment horizontal="left" vertical="center"/>
    </xf>
    <xf numFmtId="0" fontId="22" fillId="5" borderId="0" xfId="3" applyFont="1">
      <alignment horizontal="left" vertical="center" indent="1"/>
    </xf>
    <xf numFmtId="2" fontId="5" fillId="7" borderId="6" xfId="15" applyFont="1" applyFill="1" applyBorder="1" applyAlignment="1">
      <alignment horizontal="center"/>
    </xf>
    <xf numFmtId="0" fontId="1" fillId="7" borderId="5" xfId="5" applyNumberFormat="1" applyFill="1" applyBorder="1" applyAlignment="1">
      <alignment horizontal="center" wrapText="1"/>
    </xf>
    <xf numFmtId="1" fontId="5" fillId="7" borderId="6" xfId="16" applyNumberFormat="1" applyFont="1" applyFill="1" applyBorder="1" applyAlignment="1">
      <alignment horizontal="center"/>
    </xf>
    <xf numFmtId="0" fontId="1" fillId="7" borderId="5" xfId="6" applyNumberFormat="1" applyFill="1" applyBorder="1" applyAlignment="1">
      <alignment horizontal="center" wrapText="1"/>
    </xf>
    <xf numFmtId="1" fontId="5" fillId="7" borderId="6" xfId="16" applyFont="1" applyFill="1" applyBorder="1" applyAlignment="1">
      <alignment horizontal="center"/>
    </xf>
    <xf numFmtId="0" fontId="1" fillId="7" borderId="5" xfId="6" applyNumberFormat="1" applyFill="1" applyBorder="1" applyAlignment="1">
      <alignment horizontal="center"/>
    </xf>
    <xf numFmtId="2" fontId="5" fillId="7" borderId="6" xfId="15" applyFont="1" applyFill="1" applyBorder="1" applyAlignment="1">
      <alignment horizontal="center"/>
    </xf>
    <xf numFmtId="0" fontId="4" fillId="5" borderId="0" xfId="3" applyAlignment="1">
      <alignment vertical="center"/>
    </xf>
    <xf numFmtId="0" fontId="4" fillId="5" borderId="0" xfId="3" applyAlignment="1">
      <alignment horizontal="left" vertical="center"/>
    </xf>
    <xf numFmtId="0" fontId="4" fillId="5" borderId="0" xfId="3" applyAlignment="1">
      <alignment horizontal="right" vertical="center"/>
    </xf>
    <xf numFmtId="0" fontId="23" fillId="0" borderId="0" xfId="3" applyFont="1" applyFill="1" applyAlignment="1">
      <alignment horizontal="right" vertical="center"/>
    </xf>
    <xf numFmtId="0" fontId="23" fillId="0" borderId="0" xfId="3" applyFont="1" applyFill="1" applyAlignment="1">
      <alignment horizontal="left" vertical="center"/>
    </xf>
    <xf numFmtId="0" fontId="23" fillId="0" borderId="0" xfId="3" applyFont="1" applyFill="1" applyAlignment="1">
      <alignment horizontal="left" vertical="center"/>
    </xf>
    <xf numFmtId="0" fontId="23" fillId="0" borderId="0" xfId="3" applyFont="1" applyFill="1" applyAlignment="1">
      <alignment vertical="center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ont="1" applyAlignment="1">
      <alignment horizontal="justify" vertical="center" wrapText="1"/>
    </xf>
    <xf numFmtId="0" fontId="0" fillId="0" borderId="8" xfId="0" applyBorder="1">
      <alignment vertical="center"/>
    </xf>
    <xf numFmtId="0" fontId="12" fillId="0" borderId="8" xfId="0" applyFont="1" applyBorder="1" applyAlignment="1">
      <alignment horizontal="right" vertical="center"/>
    </xf>
    <xf numFmtId="0" fontId="14" fillId="0" borderId="8" xfId="0" applyFont="1" applyBorder="1" applyAlignment="1">
      <alignment horizontal="left" vertical="center"/>
    </xf>
    <xf numFmtId="0" fontId="21" fillId="0" borderId="8" xfId="0" applyFont="1" applyBorder="1">
      <alignment vertical="center"/>
    </xf>
    <xf numFmtId="0" fontId="21" fillId="0" borderId="9" xfId="0" applyFont="1" applyBorder="1">
      <alignment vertical="center"/>
    </xf>
    <xf numFmtId="0" fontId="0" fillId="0" borderId="10" xfId="0" applyBorder="1">
      <alignment vertical="center"/>
    </xf>
    <xf numFmtId="0" fontId="12" fillId="0" borderId="10" xfId="0" applyFont="1" applyBorder="1" applyAlignment="1">
      <alignment horizontal="right" vertical="center"/>
    </xf>
    <xf numFmtId="0" fontId="14" fillId="0" borderId="10" xfId="0" applyFont="1" applyBorder="1" applyAlignment="1">
      <alignment horizontal="left" vertical="center"/>
    </xf>
    <xf numFmtId="0" fontId="21" fillId="0" borderId="10" xfId="0" applyFont="1" applyBorder="1">
      <alignment vertical="center"/>
    </xf>
    <xf numFmtId="0" fontId="21" fillId="0" borderId="11" xfId="0" applyFont="1" applyBorder="1">
      <alignment vertical="center"/>
    </xf>
    <xf numFmtId="0" fontId="0" fillId="0" borderId="12" xfId="0" applyBorder="1">
      <alignment vertical="center"/>
    </xf>
    <xf numFmtId="0" fontId="12" fillId="0" borderId="12" xfId="0" applyFont="1" applyBorder="1" applyAlignment="1">
      <alignment horizontal="right" vertical="center"/>
    </xf>
    <xf numFmtId="0" fontId="14" fillId="0" borderId="12" xfId="0" applyFont="1" applyBorder="1" applyAlignment="1">
      <alignment horizontal="left" vertical="center"/>
    </xf>
    <xf numFmtId="0" fontId="21" fillId="0" borderId="12" xfId="0" applyFont="1" applyBorder="1">
      <alignment vertical="center"/>
    </xf>
    <xf numFmtId="0" fontId="14" fillId="2" borderId="12" xfId="0" applyFont="1" applyFill="1" applyBorder="1">
      <alignment vertical="center"/>
    </xf>
    <xf numFmtId="0" fontId="21" fillId="2" borderId="13" xfId="0" applyFont="1" applyFill="1" applyBorder="1">
      <alignment vertical="center"/>
    </xf>
    <xf numFmtId="0" fontId="2" fillId="0" borderId="1" xfId="18" applyAlignment="1">
      <alignment horizontal="center"/>
    </xf>
    <xf numFmtId="0" fontId="2" fillId="0" borderId="14" xfId="18" applyBorder="1" applyAlignment="1">
      <alignment horizontal="center"/>
    </xf>
  </cellXfs>
  <cellStyles count="22">
    <cellStyle name="Accent1" xfId="4" builtinId="29" customBuiltin="1"/>
    <cellStyle name="Accent2" xfId="5" builtinId="33" customBuiltin="1"/>
    <cellStyle name="Accent3" xfId="6" builtinId="37" customBuiltin="1"/>
    <cellStyle name="Date" xfId="14"/>
    <cellStyle name="Followed Hyperlink" xfId="12" builtinId="9" customBuiltin="1"/>
    <cellStyle name="Heading 1" xfId="1" builtinId="16" customBuiltin="1"/>
    <cellStyle name="Heading 1 2" xfId="21"/>
    <cellStyle name="Heading 2" xfId="2" builtinId="17" customBuiltin="1"/>
    <cellStyle name="Heading 2 2" xfId="20"/>
    <cellStyle name="Heading 3" xfId="3" builtinId="18" customBuiltin="1"/>
    <cellStyle name="Heading 4" xfId="10" builtinId="19" customBuiltin="1"/>
    <cellStyle name="Hyperlink" xfId="11" builtinId="8" customBuiltin="1"/>
    <cellStyle name="Normal" xfId="0" builtinId="0" customBuiltin="1"/>
    <cellStyle name="Normal 2" xfId="19"/>
    <cellStyle name="Number" xfId="16"/>
    <cellStyle name="Sidebar Heading 1" xfId="7"/>
    <cellStyle name="Sidebar Heading 2" xfId="8"/>
    <cellStyle name="Sidebar Heading 3" xfId="9"/>
    <cellStyle name="Time" xfId="17"/>
    <cellStyle name="Title" xfId="18" builtinId="15" customBuiltin="1"/>
    <cellStyle name="Weight" xfId="15"/>
    <cellStyle name="White Border" xfId="13"/>
  </cellStyles>
  <dxfs count="30">
    <dxf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9" formatCode="m/d/yyyy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9" formatCode="m/d/yyyy"/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i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ont>
        <b val="0"/>
        <i/>
        <strike val="0"/>
        <outline val="0"/>
        <shadow val="0"/>
        <u val="none"/>
        <vertAlign val="baseline"/>
        <sz val="11"/>
        <color theme="1"/>
        <name val="Arial"/>
        <scheme val="minor"/>
      </font>
      <alignment horizontal="left" vertical="center" textRotation="0" wrapText="0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Arial Black"/>
        <scheme val="major"/>
      </font>
    </dxf>
    <dxf>
      <font>
        <b val="0"/>
        <i val="0"/>
      </font>
      <fill>
        <patternFill patternType="solid">
          <fgColor theme="0" tint="-0.14996795556505021"/>
          <bgColor theme="0" tint="-4.9989318521683403E-2"/>
        </patternFill>
      </fill>
    </dxf>
    <dxf>
      <font>
        <b/>
        <i val="0"/>
        <color theme="1"/>
      </font>
    </dxf>
    <dxf>
      <font>
        <b val="0"/>
        <i val="0"/>
        <color theme="1"/>
      </font>
      <fill>
        <patternFill>
          <bgColor theme="0" tint="-4.9989318521683403E-2"/>
        </patternFill>
      </fill>
      <border>
        <top style="medium">
          <color theme="4"/>
        </top>
      </border>
    </dxf>
    <dxf>
      <font>
        <b val="0"/>
        <i val="0"/>
        <color theme="1"/>
      </font>
      <fill>
        <patternFill>
          <bgColor theme="0" tint="-4.9989318521683403E-2"/>
        </patternFill>
      </fill>
      <border diagonalUp="0" diagonalDown="0">
        <left/>
        <right/>
        <top/>
        <bottom style="medium">
          <color theme="4"/>
        </bottom>
        <vertical/>
        <horizontal/>
      </border>
    </dxf>
    <dxf>
      <font>
        <b val="0"/>
        <i val="0"/>
        <color theme="1"/>
      </font>
      <fill>
        <patternFill>
          <bgColor theme="0" tint="-0.14996795556505021"/>
        </patternFill>
      </fill>
      <border diagonalUp="0" diagonalDown="0">
        <left/>
        <right/>
        <top style="dotted">
          <color theme="4"/>
        </top>
        <bottom style="dotted">
          <color theme="4"/>
        </bottom>
        <vertical/>
        <horizontal style="dotted">
          <color theme="4"/>
        </horizontal>
      </border>
    </dxf>
    <dxf>
      <font>
        <b val="0"/>
        <i val="0"/>
      </font>
      <fill>
        <patternFill patternType="solid">
          <fgColor theme="0" tint="-0.14996795556505021"/>
          <bgColor theme="0" tint="-4.9989318521683403E-2"/>
        </patternFill>
      </fill>
    </dxf>
    <dxf>
      <font>
        <b/>
        <i val="0"/>
        <color theme="1"/>
      </font>
    </dxf>
    <dxf>
      <font>
        <b val="0"/>
        <i val="0"/>
        <color theme="1"/>
      </font>
      <fill>
        <patternFill>
          <bgColor theme="0" tint="-4.9989318521683403E-2"/>
        </patternFill>
      </fill>
      <border>
        <top style="medium">
          <color theme="4"/>
        </top>
      </border>
    </dxf>
    <dxf>
      <font>
        <b val="0"/>
        <i val="0"/>
        <color theme="1"/>
      </font>
      <fill>
        <patternFill>
          <bgColor theme="0" tint="-4.9989318521683403E-2"/>
        </patternFill>
      </fill>
      <border diagonalUp="0" diagonalDown="0">
        <left/>
        <right/>
        <top/>
        <bottom style="medium">
          <color theme="4"/>
        </bottom>
        <vertical/>
        <horizontal/>
      </border>
    </dxf>
    <dxf>
      <font>
        <b val="0"/>
        <i val="0"/>
        <color theme="1"/>
      </font>
      <fill>
        <patternFill>
          <bgColor theme="0" tint="-0.14996795556505021"/>
        </patternFill>
      </fill>
      <border diagonalUp="0" diagonalDown="0">
        <left/>
        <right/>
        <top style="dotted">
          <color theme="4"/>
        </top>
        <bottom style="dotted">
          <color theme="4"/>
        </bottom>
        <vertical/>
        <horizontal style="dotted">
          <color theme="4"/>
        </horizontal>
      </border>
    </dxf>
    <dxf>
      <font>
        <color theme="1" tint="0.24994659260841701"/>
      </font>
      <fill>
        <patternFill patternType="solid">
          <fgColor theme="6" tint="0.79995117038483843"/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1" tint="0.24994659260841701"/>
      </font>
    </dxf>
    <dxf>
      <font>
        <b/>
        <i val="0"/>
        <color theme="1" tint="0.24994659260841701"/>
      </font>
      <border>
        <top style="double">
          <color theme="6"/>
        </top>
        <bottom style="thin">
          <color theme="6"/>
        </bottom>
      </border>
    </dxf>
    <dxf>
      <font>
        <b/>
        <i val="0"/>
        <color theme="0"/>
      </font>
      <fill>
        <patternFill patternType="solid">
          <fgColor theme="6"/>
          <bgColor theme="6" tint="-0.49998474074526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0.24994659260841701"/>
      </font>
      <border diagonalUp="0" diagonalDown="0">
        <left/>
        <right/>
        <top/>
        <bottom/>
        <vertical/>
        <horizontal/>
      </border>
    </dxf>
  </dxfs>
  <tableStyles count="3" defaultTableStyle="Diet and exercise journal Table" defaultPivotStyle="PivotStyleMedium11">
    <tableStyle name="College Move Checklist" pivot="0" count="5">
      <tableStyleElement type="wholeTable" dxfId="24"/>
      <tableStyleElement type="headerRow" dxfId="23"/>
      <tableStyleElement type="totalRow" dxfId="22"/>
      <tableStyleElement type="lastColumn" dxfId="21"/>
      <tableStyleElement type="firstRowStripe" dxfId="20"/>
    </tableStyle>
    <tableStyle name="College Move Checklist 2" pivot="0" count="5">
      <tableStyleElement type="wholeTable" dxfId="19"/>
      <tableStyleElement type="headerRow" dxfId="18"/>
      <tableStyleElement type="totalRow" dxfId="17"/>
      <tableStyleElement type="lastColumn" dxfId="16"/>
      <tableStyleElement type="firstRowStripe" dxfId="15"/>
    </tableStyle>
    <tableStyle name="Diet and exercise journal Table" pivot="0" count="5">
      <tableStyleElement type="wholeTable" dxfId="29"/>
      <tableStyleElement type="headerRow" dxfId="28"/>
      <tableStyleElement type="totalRow" dxfId="27"/>
      <tableStyleElement type="firstColumn" dxfId="26"/>
      <tableStyleElement type="firstRowStripe" dxfId="2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268016215664378E-2"/>
          <c:y val="4.5576902887139108E-2"/>
          <c:w val="0.7283557434868948"/>
          <c:h val="0.78419177602799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'Chart Calculations'!$I$4</c:f>
              <c:strCache>
                <c:ptCount val="1"/>
                <c:pt idx="0">
                  <c:v>CALORIES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'Chart Calculations'!$E$5:$E$18</c:f>
              <c:strCache>
                <c:ptCount val="14"/>
                <c:pt idx="0">
                  <c:v>THU</c:v>
                </c:pt>
                <c:pt idx="1">
                  <c:v>THU</c:v>
                </c:pt>
                <c:pt idx="2">
                  <c:v>THU</c:v>
                </c:pt>
                <c:pt idx="3">
                  <c:v>THU</c:v>
                </c:pt>
                <c:pt idx="4">
                  <c:v>FRI</c:v>
                </c:pt>
                <c:pt idx="5">
                  <c:v>FRI</c:v>
                </c:pt>
                <c:pt idx="6">
                  <c:v>FRI</c:v>
                </c:pt>
                <c:pt idx="7">
                  <c:v>FRI</c:v>
                </c:pt>
                <c:pt idx="8">
                  <c:v>FRI</c:v>
                </c:pt>
                <c:pt idx="9">
                  <c:v>FRI</c:v>
                </c:pt>
                <c:pt idx="10">
                  <c:v>SAT</c:v>
                </c:pt>
                <c:pt idx="11">
                  <c:v>SAT</c:v>
                </c:pt>
                <c:pt idx="12">
                  <c:v>SAT</c:v>
                </c:pt>
                <c:pt idx="13">
                  <c:v>SAT</c:v>
                </c:pt>
              </c:strCache>
            </c:strRef>
          </c:cat>
          <c:val>
            <c:numRef>
              <c:f>'Chart Calculations'!$I$5:$I$18</c:f>
              <c:numCache>
                <c:formatCode>General</c:formatCode>
                <c:ptCount val="14"/>
                <c:pt idx="0">
                  <c:v>360</c:v>
                </c:pt>
                <c:pt idx="1">
                  <c:v>105</c:v>
                </c:pt>
                <c:pt idx="2">
                  <c:v>160</c:v>
                </c:pt>
                <c:pt idx="3">
                  <c:v>230</c:v>
                </c:pt>
                <c:pt idx="4">
                  <c:v>1200</c:v>
                </c:pt>
                <c:pt idx="5">
                  <c:v>496</c:v>
                </c:pt>
                <c:pt idx="6">
                  <c:v>160</c:v>
                </c:pt>
                <c:pt idx="7">
                  <c:v>360</c:v>
                </c:pt>
                <c:pt idx="8">
                  <c:v>105</c:v>
                </c:pt>
                <c:pt idx="9">
                  <c:v>230</c:v>
                </c:pt>
                <c:pt idx="10">
                  <c:v>160</c:v>
                </c:pt>
                <c:pt idx="11">
                  <c:v>180</c:v>
                </c:pt>
                <c:pt idx="12">
                  <c:v>360</c:v>
                </c:pt>
                <c:pt idx="13">
                  <c:v>105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91-4B2A-858B-F364BF799365}"/>
            </c:ext>
          </c:extLst>
        </c:ser>
        <c:ser>
          <c:idx val="1"/>
          <c:order val="1"/>
          <c:tx>
            <c:strRef>
              <c:f>'Chart Calculations'!$H$4</c:f>
              <c:strCache>
                <c:ptCount val="1"/>
                <c:pt idx="0">
                  <c:v>CARBS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'Chart Calculations'!$E$5:$E$18</c:f>
              <c:strCache>
                <c:ptCount val="14"/>
                <c:pt idx="0">
                  <c:v>THU</c:v>
                </c:pt>
                <c:pt idx="1">
                  <c:v>THU</c:v>
                </c:pt>
                <c:pt idx="2">
                  <c:v>THU</c:v>
                </c:pt>
                <c:pt idx="3">
                  <c:v>THU</c:v>
                </c:pt>
                <c:pt idx="4">
                  <c:v>FRI</c:v>
                </c:pt>
                <c:pt idx="5">
                  <c:v>FRI</c:v>
                </c:pt>
                <c:pt idx="6">
                  <c:v>FRI</c:v>
                </c:pt>
                <c:pt idx="7">
                  <c:v>FRI</c:v>
                </c:pt>
                <c:pt idx="8">
                  <c:v>FRI</c:v>
                </c:pt>
                <c:pt idx="9">
                  <c:v>FRI</c:v>
                </c:pt>
                <c:pt idx="10">
                  <c:v>SAT</c:v>
                </c:pt>
                <c:pt idx="11">
                  <c:v>SAT</c:v>
                </c:pt>
                <c:pt idx="12">
                  <c:v>SAT</c:v>
                </c:pt>
                <c:pt idx="13">
                  <c:v>SAT</c:v>
                </c:pt>
              </c:strCache>
            </c:strRef>
          </c:cat>
          <c:val>
            <c:numRef>
              <c:f>'Chart Calculations'!$H$5:$H$18</c:f>
              <c:numCache>
                <c:formatCode>General</c:formatCode>
                <c:ptCount val="14"/>
                <c:pt idx="0">
                  <c:v>48</c:v>
                </c:pt>
                <c:pt idx="1">
                  <c:v>27</c:v>
                </c:pt>
                <c:pt idx="2">
                  <c:v>32</c:v>
                </c:pt>
                <c:pt idx="3">
                  <c:v>11</c:v>
                </c:pt>
                <c:pt idx="4">
                  <c:v>132</c:v>
                </c:pt>
                <c:pt idx="5">
                  <c:v>86</c:v>
                </c:pt>
                <c:pt idx="6">
                  <c:v>32</c:v>
                </c:pt>
                <c:pt idx="7">
                  <c:v>48</c:v>
                </c:pt>
                <c:pt idx="8">
                  <c:v>27</c:v>
                </c:pt>
                <c:pt idx="9">
                  <c:v>11</c:v>
                </c:pt>
                <c:pt idx="10">
                  <c:v>32</c:v>
                </c:pt>
                <c:pt idx="11">
                  <c:v>33</c:v>
                </c:pt>
                <c:pt idx="12">
                  <c:v>48</c:v>
                </c:pt>
                <c:pt idx="13">
                  <c:v>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591-4B2A-858B-F364BF799365}"/>
            </c:ext>
          </c:extLst>
        </c:ser>
        <c:ser>
          <c:idx val="2"/>
          <c:order val="2"/>
          <c:tx>
            <c:strRef>
              <c:f>'Chart Calculations'!$G$4</c:f>
              <c:strCache>
                <c:ptCount val="1"/>
                <c:pt idx="0">
                  <c:v>PROTEIN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'Chart Calculations'!$E$5:$E$18</c:f>
              <c:strCache>
                <c:ptCount val="14"/>
                <c:pt idx="0">
                  <c:v>THU</c:v>
                </c:pt>
                <c:pt idx="1">
                  <c:v>THU</c:v>
                </c:pt>
                <c:pt idx="2">
                  <c:v>THU</c:v>
                </c:pt>
                <c:pt idx="3">
                  <c:v>THU</c:v>
                </c:pt>
                <c:pt idx="4">
                  <c:v>FRI</c:v>
                </c:pt>
                <c:pt idx="5">
                  <c:v>FRI</c:v>
                </c:pt>
                <c:pt idx="6">
                  <c:v>FRI</c:v>
                </c:pt>
                <c:pt idx="7">
                  <c:v>FRI</c:v>
                </c:pt>
                <c:pt idx="8">
                  <c:v>FRI</c:v>
                </c:pt>
                <c:pt idx="9">
                  <c:v>FRI</c:v>
                </c:pt>
                <c:pt idx="10">
                  <c:v>SAT</c:v>
                </c:pt>
                <c:pt idx="11">
                  <c:v>SAT</c:v>
                </c:pt>
                <c:pt idx="12">
                  <c:v>SAT</c:v>
                </c:pt>
                <c:pt idx="13">
                  <c:v>SAT</c:v>
                </c:pt>
              </c:strCache>
            </c:strRef>
          </c:cat>
          <c:val>
            <c:numRef>
              <c:f>'Chart Calculations'!$G$5:$G$18</c:f>
              <c:numCache>
                <c:formatCode>General</c:formatCode>
                <c:ptCount val="14"/>
                <c:pt idx="0">
                  <c:v>16</c:v>
                </c:pt>
                <c:pt idx="1">
                  <c:v>1.3</c:v>
                </c:pt>
                <c:pt idx="2">
                  <c:v>4</c:v>
                </c:pt>
                <c:pt idx="3">
                  <c:v>25</c:v>
                </c:pt>
                <c:pt idx="4">
                  <c:v>56</c:v>
                </c:pt>
                <c:pt idx="5">
                  <c:v>27</c:v>
                </c:pt>
                <c:pt idx="6">
                  <c:v>4</c:v>
                </c:pt>
                <c:pt idx="7">
                  <c:v>16</c:v>
                </c:pt>
                <c:pt idx="8">
                  <c:v>1</c:v>
                </c:pt>
                <c:pt idx="9">
                  <c:v>25</c:v>
                </c:pt>
                <c:pt idx="10">
                  <c:v>4</c:v>
                </c:pt>
                <c:pt idx="11">
                  <c:v>6</c:v>
                </c:pt>
                <c:pt idx="12">
                  <c:v>16</c:v>
                </c:pt>
                <c:pt idx="13">
                  <c:v>1.3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591-4B2A-858B-F364BF799365}"/>
            </c:ext>
          </c:extLst>
        </c:ser>
        <c:ser>
          <c:idx val="3"/>
          <c:order val="3"/>
          <c:tx>
            <c:strRef>
              <c:f>'Chart Calculations'!$F$4</c:f>
              <c:strCache>
                <c:ptCount val="1"/>
                <c:pt idx="0">
                  <c:v>FAT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'Chart Calculations'!$E$5:$E$18</c:f>
              <c:strCache>
                <c:ptCount val="14"/>
                <c:pt idx="0">
                  <c:v>THU</c:v>
                </c:pt>
                <c:pt idx="1">
                  <c:v>THU</c:v>
                </c:pt>
                <c:pt idx="2">
                  <c:v>THU</c:v>
                </c:pt>
                <c:pt idx="3">
                  <c:v>THU</c:v>
                </c:pt>
                <c:pt idx="4">
                  <c:v>FRI</c:v>
                </c:pt>
                <c:pt idx="5">
                  <c:v>FRI</c:v>
                </c:pt>
                <c:pt idx="6">
                  <c:v>FRI</c:v>
                </c:pt>
                <c:pt idx="7">
                  <c:v>FRI</c:v>
                </c:pt>
                <c:pt idx="8">
                  <c:v>FRI</c:v>
                </c:pt>
                <c:pt idx="9">
                  <c:v>FRI</c:v>
                </c:pt>
                <c:pt idx="10">
                  <c:v>SAT</c:v>
                </c:pt>
                <c:pt idx="11">
                  <c:v>SAT</c:v>
                </c:pt>
                <c:pt idx="12">
                  <c:v>SAT</c:v>
                </c:pt>
                <c:pt idx="13">
                  <c:v>SAT</c:v>
                </c:pt>
              </c:strCache>
            </c:strRef>
          </c:cat>
          <c:val>
            <c:numRef>
              <c:f>'Chart Calculations'!$F$5:$F$18</c:f>
              <c:numCache>
                <c:formatCode>General</c:formatCode>
                <c:ptCount val="14"/>
                <c:pt idx="0">
                  <c:v>12</c:v>
                </c:pt>
                <c:pt idx="1">
                  <c:v>0.4</c:v>
                </c:pt>
                <c:pt idx="2">
                  <c:v>2</c:v>
                </c:pt>
                <c:pt idx="3">
                  <c:v>9</c:v>
                </c:pt>
                <c:pt idx="4">
                  <c:v>48</c:v>
                </c:pt>
                <c:pt idx="5">
                  <c:v>8</c:v>
                </c:pt>
                <c:pt idx="6">
                  <c:v>2</c:v>
                </c:pt>
                <c:pt idx="7">
                  <c:v>12</c:v>
                </c:pt>
                <c:pt idx="8">
                  <c:v>0</c:v>
                </c:pt>
                <c:pt idx="9">
                  <c:v>9</c:v>
                </c:pt>
                <c:pt idx="10">
                  <c:v>2</c:v>
                </c:pt>
                <c:pt idx="11">
                  <c:v>3</c:v>
                </c:pt>
                <c:pt idx="12">
                  <c:v>12</c:v>
                </c:pt>
                <c:pt idx="13">
                  <c:v>0.4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591-4B2A-858B-F364BF799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488873776"/>
        <c:axId val="488874560"/>
      </c:barChart>
      <c:catAx>
        <c:axId val="48887377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874560"/>
        <c:crosses val="autoZero"/>
        <c:auto val="1"/>
        <c:lblAlgn val="ctr"/>
        <c:lblOffset val="100"/>
        <c:noMultiLvlLbl val="0"/>
      </c:catAx>
      <c:valAx>
        <c:axId val="48887456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873776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343338042594106"/>
          <c:y val="0"/>
          <c:w val="0.15652897841973018"/>
          <c:h val="0.984872090988626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2000" b="0" i="0" u="none" strike="noStrike" kern="1200" spc="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r>
              <a:rPr lang="en-US" sz="2000">
                <a:solidFill>
                  <a:schemeClr val="tx1">
                    <a:lumMod val="75000"/>
                    <a:lumOff val="25000"/>
                  </a:schemeClr>
                </a:solidFill>
                <a:latin typeface="+mj-lt"/>
              </a:rPr>
              <a:t>RACE GEAR</a:t>
            </a:r>
            <a:r>
              <a:rPr lang="en-US" sz="2000" baseline="0">
                <a:solidFill>
                  <a:schemeClr val="tx1">
                    <a:lumMod val="75000"/>
                    <a:lumOff val="25000"/>
                  </a:schemeClr>
                </a:solidFill>
                <a:latin typeface="+mj-lt"/>
              </a:rPr>
              <a:t> READY</a:t>
            </a:r>
            <a:endParaRPr lang="en-US" sz="2000">
              <a:solidFill>
                <a:schemeClr val="tx1">
                  <a:lumMod val="75000"/>
                  <a:lumOff val="25000"/>
                </a:schemeClr>
              </a:solidFill>
              <a:latin typeface="+mj-lt"/>
            </a:endParaRPr>
          </a:p>
        </c:rich>
      </c:tx>
      <c:layout>
        <c:manualLayout>
          <c:xMode val="edge"/>
          <c:yMode val="edge"/>
          <c:x val="3.113898280456439E-2"/>
          <c:y val="0.265919361200808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2000" b="0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47315281423155436"/>
          <c:y val="0.29869021568771553"/>
          <c:w val="0.49820504622385986"/>
          <c:h val="0.37788169796520737"/>
        </c:manualLayout>
      </c:layout>
      <c:barChart>
        <c:barDir val="bar"/>
        <c:grouping val="clustered"/>
        <c:varyColors val="0"/>
        <c:ser>
          <c:idx val="0"/>
          <c:order val="0"/>
          <c:tx>
            <c:v>Packing Progress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cat>
            <c:strRef>
              <c:f>'GEAR LIST'!$A$15</c:f>
              <c:strCache>
                <c:ptCount val="1"/>
                <c:pt idx="0">
                  <c:v>Packed</c:v>
                </c:pt>
              </c:strCache>
            </c:strRef>
          </c:cat>
          <c:val>
            <c:numRef>
              <c:f>'GEAR LIST'!$B$15</c:f>
              <c:numCache>
                <c:formatCode>0%</c:formatCode>
                <c:ptCount val="1"/>
                <c:pt idx="0">
                  <c:v>0.73913043478260865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"/>
        <c:axId val="952623024"/>
        <c:axId val="952624592"/>
      </c:barChart>
      <c:valAx>
        <c:axId val="952624592"/>
        <c:scaling>
          <c:orientation val="minMax"/>
          <c:max val="1"/>
        </c:scaling>
        <c:delete val="0"/>
        <c:axPos val="b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2623024"/>
        <c:crosses val="autoZero"/>
        <c:crossBetween val="between"/>
        <c:majorUnit val="0.25"/>
      </c:valAx>
      <c:catAx>
        <c:axId val="9526230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52624592"/>
        <c:crosses val="autoZero"/>
        <c:auto val="1"/>
        <c:lblAlgn val="ctr"/>
        <c:lblOffset val="100"/>
        <c:noMultiLvlLbl val="0"/>
      </c:catAx>
      <c:spPr>
        <a:noFill/>
        <a:ln w="25400" cap="flat">
          <a:solidFill>
            <a:schemeClr val="tx1"/>
          </a:solidFill>
          <a:round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chart" Target="../charts/chart1.xml"/><Relationship Id="rId7" Type="http://schemas.openxmlformats.org/officeDocument/2006/relationships/image" Target="../media/image3.png"/><Relationship Id="rId2" Type="http://schemas.openxmlformats.org/officeDocument/2006/relationships/hyperlink" Target="#'MEAL PREP'!A1"/><Relationship Id="rId1" Type="http://schemas.openxmlformats.org/officeDocument/2006/relationships/hyperlink" Target="#PLANNER!A1"/><Relationship Id="rId6" Type="http://schemas.openxmlformats.org/officeDocument/2006/relationships/image" Target="../media/image2.png"/><Relationship Id="rId11" Type="http://schemas.openxmlformats.org/officeDocument/2006/relationships/image" Target="../media/image7.jpeg"/><Relationship Id="rId5" Type="http://schemas.openxmlformats.org/officeDocument/2006/relationships/image" Target="../media/image1.png"/><Relationship Id="rId10" Type="http://schemas.openxmlformats.org/officeDocument/2006/relationships/image" Target="../media/image6.jpg"/><Relationship Id="rId4" Type="http://schemas.openxmlformats.org/officeDocument/2006/relationships/chart" Target="../charts/chart2.xml"/><Relationship Id="rId9" Type="http://schemas.openxmlformats.org/officeDocument/2006/relationships/image" Target="../media/image5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g"/><Relationship Id="rId2" Type="http://schemas.openxmlformats.org/officeDocument/2006/relationships/hyperlink" Target="#'GEAR LIST'!A1"/><Relationship Id="rId1" Type="http://schemas.openxmlformats.org/officeDocument/2006/relationships/hyperlink" Target="#PLANN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PLANNER!A1"/><Relationship Id="rId1" Type="http://schemas.openxmlformats.org/officeDocument/2006/relationships/hyperlink" Target="#'MEAL PREP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200025</xdr:colOff>
      <xdr:row>0</xdr:row>
      <xdr:rowOff>85725</xdr:rowOff>
    </xdr:from>
    <xdr:to>
      <xdr:col>9</xdr:col>
      <xdr:colOff>657225</xdr:colOff>
      <xdr:row>0</xdr:row>
      <xdr:rowOff>390524</xdr:rowOff>
    </xdr:to>
    <xdr:sp macro="" textlink="">
      <xdr:nvSpPr>
        <xdr:cNvPr id="2" name="Exercise" descr="Exercise navigation button">
          <a:hlinkClick xmlns:r="http://schemas.openxmlformats.org/officeDocument/2006/relationships" r:id="rId1" tooltip="Select to view Exercise worksheet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8077200" y="85725"/>
          <a:ext cx="4572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>
              <a:solidFill>
                <a:schemeClr val="bg1"/>
              </a:solidFill>
              <a:latin typeface="+mj-lt"/>
            </a:rPr>
            <a:t>&lt;</a:t>
          </a:r>
        </a:p>
      </xdr:txBody>
    </xdr:sp>
    <xdr:clientData fPrintsWithSheet="0"/>
  </xdr:twoCellAnchor>
  <xdr:twoCellAnchor editAs="oneCell">
    <xdr:from>
      <xdr:col>10</xdr:col>
      <xdr:colOff>180975</xdr:colOff>
      <xdr:row>0</xdr:row>
      <xdr:rowOff>85725</xdr:rowOff>
    </xdr:from>
    <xdr:to>
      <xdr:col>10</xdr:col>
      <xdr:colOff>638175</xdr:colOff>
      <xdr:row>0</xdr:row>
      <xdr:rowOff>390524</xdr:rowOff>
    </xdr:to>
    <xdr:sp macro="" textlink="">
      <xdr:nvSpPr>
        <xdr:cNvPr id="3" name="Diet" descr="Diet navigation button">
          <a:hlinkClick xmlns:r="http://schemas.openxmlformats.org/officeDocument/2006/relationships" r:id="rId2" tooltip="Select to view Diet worksheet"/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8867775" y="85725"/>
          <a:ext cx="4572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0">
              <a:solidFill>
                <a:schemeClr val="bg1"/>
              </a:solidFill>
              <a:latin typeface="+mj-lt"/>
            </a:rPr>
            <a:t>&gt;</a:t>
          </a:r>
        </a:p>
      </xdr:txBody>
    </xdr:sp>
    <xdr:clientData fPrintsWithSheet="0"/>
  </xdr:twoCellAnchor>
  <xdr:twoCellAnchor editAs="oneCell">
    <xdr:from>
      <xdr:col>2</xdr:col>
      <xdr:colOff>28575</xdr:colOff>
      <xdr:row>3</xdr:row>
      <xdr:rowOff>47625</xdr:rowOff>
    </xdr:from>
    <xdr:to>
      <xdr:col>10</xdr:col>
      <xdr:colOff>561975</xdr:colOff>
      <xdr:row>6</xdr:row>
      <xdr:rowOff>352426</xdr:rowOff>
    </xdr:to>
    <xdr:graphicFrame macro="">
      <xdr:nvGraphicFramePr>
        <xdr:cNvPr id="19" name="chtDietAnalysis" descr="100% stacked bar chart showing last 14 days of diet entries, including fat, protein, carbs, and calories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0</xdr:row>
      <xdr:rowOff>361949</xdr:rowOff>
    </xdr:from>
    <xdr:to>
      <xdr:col>10</xdr:col>
      <xdr:colOff>761999</xdr:colOff>
      <xdr:row>2</xdr:row>
      <xdr:rowOff>19050</xdr:rowOff>
    </xdr:to>
    <xdr:graphicFrame macro="">
      <xdr:nvGraphicFramePr>
        <xdr:cNvPr id="4" name="Progress chart" descr="Bar chart that tracks completion of packing progress." title="Packing Progress 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12</xdr:col>
      <xdr:colOff>581025</xdr:colOff>
      <xdr:row>9</xdr:row>
      <xdr:rowOff>295275</xdr:rowOff>
    </xdr:from>
    <xdr:ext cx="3267075" cy="575822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5625" y="4838700"/>
          <a:ext cx="3267075" cy="575822"/>
        </a:xfrm>
        <a:prstGeom prst="rect">
          <a:avLst/>
        </a:prstGeom>
      </xdr:spPr>
    </xdr:pic>
    <xdr:clientData/>
  </xdr:oneCellAnchor>
  <xdr:twoCellAnchor editAs="oneCell">
    <xdr:from>
      <xdr:col>12</xdr:col>
      <xdr:colOff>19050</xdr:colOff>
      <xdr:row>7</xdr:row>
      <xdr:rowOff>28575</xdr:rowOff>
    </xdr:from>
    <xdr:to>
      <xdr:col>14</xdr:col>
      <xdr:colOff>266700</xdr:colOff>
      <xdr:row>9</xdr:row>
      <xdr:rowOff>447675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3650" y="3562350"/>
          <a:ext cx="1428750" cy="1428750"/>
        </a:xfrm>
        <a:prstGeom prst="rect">
          <a:avLst/>
        </a:prstGeom>
      </xdr:spPr>
    </xdr:pic>
    <xdr:clientData/>
  </xdr:twoCellAnchor>
  <xdr:twoCellAnchor editAs="oneCell">
    <xdr:from>
      <xdr:col>15</xdr:col>
      <xdr:colOff>342900</xdr:colOff>
      <xdr:row>6</xdr:row>
      <xdr:rowOff>485775</xdr:rowOff>
    </xdr:from>
    <xdr:to>
      <xdr:col>17</xdr:col>
      <xdr:colOff>400050</xdr:colOff>
      <xdr:row>9</xdr:row>
      <xdr:rowOff>400050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92050" y="3514725"/>
          <a:ext cx="1428750" cy="1428750"/>
        </a:xfrm>
        <a:prstGeom prst="rect">
          <a:avLst/>
        </a:prstGeom>
      </xdr:spPr>
    </xdr:pic>
    <xdr:clientData/>
  </xdr:twoCellAnchor>
  <xdr:twoCellAnchor editAs="oneCell">
    <xdr:from>
      <xdr:col>13</xdr:col>
      <xdr:colOff>885825</xdr:colOff>
      <xdr:row>7</xdr:row>
      <xdr:rowOff>19050</xdr:rowOff>
    </xdr:from>
    <xdr:to>
      <xdr:col>15</xdr:col>
      <xdr:colOff>666750</xdr:colOff>
      <xdr:row>9</xdr:row>
      <xdr:rowOff>438150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00" y="3552825"/>
          <a:ext cx="1428750" cy="1428750"/>
        </a:xfrm>
        <a:prstGeom prst="rect">
          <a:avLst/>
        </a:prstGeom>
      </xdr:spPr>
    </xdr:pic>
    <xdr:clientData/>
  </xdr:twoCellAnchor>
  <xdr:twoCellAnchor editAs="oneCell">
    <xdr:from>
      <xdr:col>10</xdr:col>
      <xdr:colOff>352425</xdr:colOff>
      <xdr:row>3</xdr:row>
      <xdr:rowOff>76200</xdr:rowOff>
    </xdr:from>
    <xdr:to>
      <xdr:col>11</xdr:col>
      <xdr:colOff>0</xdr:colOff>
      <xdr:row>6</xdr:row>
      <xdr:rowOff>409575</xdr:rowOff>
    </xdr:to>
    <xdr:sp macro="" textlink="">
      <xdr:nvSpPr>
        <xdr:cNvPr id="12" name="Diet" descr="Diet navigation button">
          <a:hlinkClick xmlns:r="http://schemas.openxmlformats.org/officeDocument/2006/relationships" r:id="rId2" tooltip="Select to view Diet worksheet"/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9477375" y="1590675"/>
          <a:ext cx="457200" cy="184785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vert="vert" rtlCol="0" anchor="ctr"/>
        <a:lstStyle/>
        <a:p>
          <a:pPr algn="ctr"/>
          <a:r>
            <a:rPr lang="en-US" sz="1100" b="0">
              <a:solidFill>
                <a:schemeClr val="bg1"/>
              </a:solidFill>
              <a:latin typeface="+mj-lt"/>
            </a:rPr>
            <a:t>VIEW</a:t>
          </a:r>
          <a:r>
            <a:rPr lang="en-US" sz="1100" b="0" baseline="0">
              <a:solidFill>
                <a:schemeClr val="bg1"/>
              </a:solidFill>
              <a:latin typeface="+mj-lt"/>
            </a:rPr>
            <a:t> ALL</a:t>
          </a:r>
          <a:endParaRPr lang="en-US" sz="1100" b="0">
            <a:solidFill>
              <a:schemeClr val="bg1"/>
            </a:solidFill>
            <a:latin typeface="+mj-lt"/>
          </a:endParaRPr>
        </a:p>
      </xdr:txBody>
    </xdr:sp>
    <xdr:clientData fPrintsWithSheet="0"/>
  </xdr:twoCellAnchor>
  <xdr:twoCellAnchor editAs="oneCell">
    <xdr:from>
      <xdr:col>13</xdr:col>
      <xdr:colOff>9525</xdr:colOff>
      <xdr:row>10</xdr:row>
      <xdr:rowOff>466725</xdr:rowOff>
    </xdr:from>
    <xdr:to>
      <xdr:col>17</xdr:col>
      <xdr:colOff>285750</xdr:colOff>
      <xdr:row>21</xdr:row>
      <xdr:rowOff>76200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63200" y="5514975"/>
          <a:ext cx="3295650" cy="32956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1896789</xdr:colOff>
      <xdr:row>12</xdr:row>
      <xdr:rowOff>95250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3533775"/>
          <a:ext cx="1896789" cy="26193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</xdr:row>
      <xdr:rowOff>1</xdr:rowOff>
    </xdr:from>
    <xdr:to>
      <xdr:col>1</xdr:col>
      <xdr:colOff>1894031</xdr:colOff>
      <xdr:row>21</xdr:row>
      <xdr:rowOff>142876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6057901"/>
          <a:ext cx="1894031" cy="281940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0.21212</cdr:x>
      <cdr:y>0.63529</cdr:y>
    </cdr:from>
    <cdr:to>
      <cdr:x>0.40909</cdr:x>
      <cdr:y>0.92941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00201" y="514351"/>
          <a:ext cx="1485900" cy="2381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1100" b="1">
              <a:latin typeface="Arial Narrow" panose="020B0606020202030204" pitchFamily="34" charset="0"/>
            </a:rPr>
            <a:t>SEE GEAR LIST TAB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295275</xdr:colOff>
      <xdr:row>0</xdr:row>
      <xdr:rowOff>66675</xdr:rowOff>
    </xdr:from>
    <xdr:to>
      <xdr:col>6</xdr:col>
      <xdr:colOff>752475</xdr:colOff>
      <xdr:row>0</xdr:row>
      <xdr:rowOff>371474</xdr:rowOff>
    </xdr:to>
    <xdr:sp macro="" textlink="">
      <xdr:nvSpPr>
        <xdr:cNvPr id="2" name="Goals" descr="Goals navigation button">
          <a:hlinkClick xmlns:r="http://schemas.openxmlformats.org/officeDocument/2006/relationships" r:id="rId1" tooltip="Select to view Goals worksheet"/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5953125" y="66675"/>
          <a:ext cx="4572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0">
              <a:solidFill>
                <a:schemeClr val="bg1"/>
              </a:solidFill>
              <a:latin typeface="+mj-lt"/>
            </a:rPr>
            <a:t>&lt;</a:t>
          </a:r>
        </a:p>
      </xdr:txBody>
    </xdr:sp>
    <xdr:clientData fPrintsWithSheet="0"/>
  </xdr:twoCellAnchor>
  <xdr:twoCellAnchor editAs="oneCell">
    <xdr:from>
      <xdr:col>7</xdr:col>
      <xdr:colOff>276225</xdr:colOff>
      <xdr:row>0</xdr:row>
      <xdr:rowOff>66675</xdr:rowOff>
    </xdr:from>
    <xdr:to>
      <xdr:col>7</xdr:col>
      <xdr:colOff>733425</xdr:colOff>
      <xdr:row>0</xdr:row>
      <xdr:rowOff>371474</xdr:rowOff>
    </xdr:to>
    <xdr:sp macro="" textlink="">
      <xdr:nvSpPr>
        <xdr:cNvPr id="3" name="Exercise" descr="Exercise navigation button">
          <a:hlinkClick xmlns:r="http://schemas.openxmlformats.org/officeDocument/2006/relationships" r:id="rId2" tooltip="Select to view Exercise worksheet"/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6896100" y="66675"/>
          <a:ext cx="4572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0">
              <a:solidFill>
                <a:schemeClr val="bg1"/>
              </a:solidFill>
              <a:latin typeface="+mj-lt"/>
            </a:rPr>
            <a:t>&gt;</a:t>
          </a:r>
        </a:p>
      </xdr:txBody>
    </xdr:sp>
    <xdr:clientData fPrintsWithSheet="0"/>
  </xdr:twoCellAnchor>
  <xdr:twoCellAnchor editAs="oneCell">
    <xdr:from>
      <xdr:col>11</xdr:col>
      <xdr:colOff>238124</xdr:colOff>
      <xdr:row>10</xdr:row>
      <xdr:rowOff>400051</xdr:rowOff>
    </xdr:from>
    <xdr:to>
      <xdr:col>16</xdr:col>
      <xdr:colOff>495299</xdr:colOff>
      <xdr:row>16</xdr:row>
      <xdr:rowOff>401987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96624" y="4457701"/>
          <a:ext cx="4695825" cy="245938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133351</xdr:colOff>
      <xdr:row>9</xdr:row>
      <xdr:rowOff>247649</xdr:rowOff>
    </xdr:from>
    <xdr:to>
      <xdr:col>9</xdr:col>
      <xdr:colOff>28575</xdr:colOff>
      <xdr:row>12</xdr:row>
      <xdr:rowOff>85724</xdr:rowOff>
    </xdr:to>
    <xdr:sp macro="" textlink="">
      <xdr:nvSpPr>
        <xdr:cNvPr id="3" name="Template Tip" descr="Change any 'Packed' cell to a 1 for a green checkmark, or a 0 (zero) for no checkmark." title="Tip"/>
        <xdr:cNvSpPr/>
      </xdr:nvSpPr>
      <xdr:spPr>
        <a:xfrm>
          <a:off x="4248151" y="1904999"/>
          <a:ext cx="1952624" cy="466725"/>
        </a:xfrm>
        <a:prstGeom prst="wedgeRectCallout">
          <a:avLst>
            <a:gd name="adj1" fmla="val -55668"/>
            <a:gd name="adj2" fmla="val -24342"/>
          </a:avLst>
        </a:prstGeom>
        <a:solidFill>
          <a:schemeClr val="accent1"/>
        </a:solidFill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37160" rtlCol="0" anchor="t"/>
        <a:lstStyle/>
        <a:p>
          <a:pPr algn="l"/>
          <a:r>
            <a:rPr lang="en-US" sz="1100" b="1" i="1">
              <a:solidFill>
                <a:schemeClr val="bg1">
                  <a:lumMod val="95000"/>
                </a:schemeClr>
              </a:solidFill>
            </a:rPr>
            <a:t>TIP</a:t>
          </a:r>
          <a:r>
            <a:rPr lang="en-US" sz="1100" i="1">
              <a:solidFill>
                <a:schemeClr val="bg1">
                  <a:lumMod val="95000"/>
                </a:schemeClr>
              </a:solidFill>
            </a:rPr>
            <a:t>: Change any 'Packed'</a:t>
          </a:r>
          <a:r>
            <a:rPr lang="en-US" sz="1100" i="1" baseline="0">
              <a:solidFill>
                <a:schemeClr val="bg1">
                  <a:lumMod val="95000"/>
                </a:schemeClr>
              </a:solidFill>
            </a:rPr>
            <a:t> cell to a 1 for a green checkmark, or a 0 (zero) for no checkmark.</a:t>
          </a:r>
        </a:p>
      </xdr:txBody>
    </xdr:sp>
    <xdr:clientData fPrintsWithSheet="0"/>
  </xdr:twoCellAnchor>
  <xdr:twoCellAnchor>
    <xdr:from>
      <xdr:col>1</xdr:col>
      <xdr:colOff>2940514</xdr:colOff>
      <xdr:row>12</xdr:row>
      <xdr:rowOff>260837</xdr:rowOff>
    </xdr:from>
    <xdr:to>
      <xdr:col>1</xdr:col>
      <xdr:colOff>2986233</xdr:colOff>
      <xdr:row>14</xdr:row>
      <xdr:rowOff>238123</xdr:rowOff>
    </xdr:to>
    <xdr:sp macro="" textlink="">
      <xdr:nvSpPr>
        <xdr:cNvPr id="5" name="Rectangle 4" descr="Empty shape added to cover chart border." title="Chart cover"/>
        <xdr:cNvSpPr/>
      </xdr:nvSpPr>
      <xdr:spPr>
        <a:xfrm>
          <a:off x="1368889" y="2480162"/>
          <a:ext cx="0" cy="377336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168800</xdr:colOff>
      <xdr:row>13</xdr:row>
      <xdr:rowOff>4283</xdr:rowOff>
    </xdr:from>
    <xdr:to>
      <xdr:col>1</xdr:col>
      <xdr:colOff>214519</xdr:colOff>
      <xdr:row>14</xdr:row>
      <xdr:rowOff>243302</xdr:rowOff>
    </xdr:to>
    <xdr:sp macro="" textlink="">
      <xdr:nvSpPr>
        <xdr:cNvPr id="6" name="Rectangle 5" descr="Empty shape added to cover chart border." title="Chart cover"/>
        <xdr:cNvSpPr/>
      </xdr:nvSpPr>
      <xdr:spPr>
        <a:xfrm>
          <a:off x="854600" y="2480783"/>
          <a:ext cx="45719" cy="372369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5</xdr:col>
      <xdr:colOff>676275</xdr:colOff>
      <xdr:row>1</xdr:row>
      <xdr:rowOff>161925</xdr:rowOff>
    </xdr:from>
    <xdr:to>
      <xdr:col>6</xdr:col>
      <xdr:colOff>304800</xdr:colOff>
      <xdr:row>1</xdr:row>
      <xdr:rowOff>466724</xdr:rowOff>
    </xdr:to>
    <xdr:sp macro="" textlink="">
      <xdr:nvSpPr>
        <xdr:cNvPr id="10" name="Goals" descr="Goals navigation button">
          <a:hlinkClick xmlns:r="http://schemas.openxmlformats.org/officeDocument/2006/relationships" r:id="rId1" tooltip="Select to view Goals worksheet"/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6543675" y="342900"/>
          <a:ext cx="4572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0">
              <a:solidFill>
                <a:schemeClr val="bg1"/>
              </a:solidFill>
              <a:latin typeface="+mj-lt"/>
            </a:rPr>
            <a:t>&lt;</a:t>
          </a:r>
        </a:p>
      </xdr:txBody>
    </xdr:sp>
    <xdr:clientData fPrintsWithSheet="0"/>
  </xdr:twoCellAnchor>
  <xdr:twoCellAnchor editAs="oneCell">
    <xdr:from>
      <xdr:col>7</xdr:col>
      <xdr:colOff>104775</xdr:colOff>
      <xdr:row>1</xdr:row>
      <xdr:rowOff>161925</xdr:rowOff>
    </xdr:from>
    <xdr:to>
      <xdr:col>7</xdr:col>
      <xdr:colOff>561975</xdr:colOff>
      <xdr:row>1</xdr:row>
      <xdr:rowOff>466724</xdr:rowOff>
    </xdr:to>
    <xdr:sp macro="" textlink="">
      <xdr:nvSpPr>
        <xdr:cNvPr id="11" name="Exercise" descr="Exercise navigation button">
          <a:hlinkClick xmlns:r="http://schemas.openxmlformats.org/officeDocument/2006/relationships" r:id="rId2" tooltip="Select to view Exercise worksheet"/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7486650" y="342900"/>
          <a:ext cx="4572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0">
              <a:solidFill>
                <a:schemeClr val="bg1"/>
              </a:solidFill>
              <a:latin typeface="+mj-lt"/>
            </a:rPr>
            <a:t>&gt;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Diet" displayName="Diet" ref="B3:J34" totalsRowShown="0" dataDxfId="9" headerRowCellStyle="Heading 4">
  <autoFilter ref="B3:J34"/>
  <sortState ref="B4:J35">
    <sortCondition ref="B3:B35"/>
  </sortState>
  <tableColumns count="9">
    <tableColumn id="1" name="DATE" dataDxfId="8" dataCellStyle="Date"/>
    <tableColumn id="2" name="TIME" dataDxfId="7" dataCellStyle="Time"/>
    <tableColumn id="3" name="DESCRIPTION" dataDxfId="6"/>
    <tableColumn id="4" name="CALORIES" dataDxfId="5" dataCellStyle="Number"/>
    <tableColumn id="5" name="CARBS (CHO)" dataDxfId="4" dataCellStyle="Number"/>
    <tableColumn id="6" name="PROTEIN" dataDxfId="3" dataCellStyle="Number"/>
    <tableColumn id="7" name="FAT" dataDxfId="2" dataCellStyle="Number"/>
    <tableColumn id="9" name="Day of Week" dataDxfId="1" dataCellStyle="Number">
      <calculatedColumnFormula>TEXT(B4,"dddd")</calculatedColumnFormula>
    </tableColumn>
    <tableColumn id="8" name="NOTES" dataDxfId="0"/>
  </tableColumns>
  <tableStyleInfo name="Diet and exercise journal Table" showFirstColumn="0" showLastColumn="0" showRowStripes="1" showColumnStripes="0"/>
  <extLst>
    <ext xmlns:x14="http://schemas.microsoft.com/office/spreadsheetml/2009/9/main" uri="{504A1905-F514-4f6f-8877-14C23A59335A}">
      <x14:table altTextSummary="Enter diet information such as date, time, description, calories, carbohydrates, protein, fat and any notes"/>
    </ext>
  </extLst>
</table>
</file>

<file path=xl/tables/table2.xml><?xml version="1.0" encoding="utf-8"?>
<table xmlns="http://schemas.openxmlformats.org/spreadsheetml/2006/main" id="7" name="tblChecklist8" displayName="tblChecklist8" ref="C4:F109" totalsRowShown="0" headerRowDxfId="14">
  <autoFilter ref="C4:F109"/>
  <sortState ref="C5:F109">
    <sortCondition ref="C4:C109"/>
  </sortState>
  <tableColumns count="4">
    <tableColumn id="4" name="ITEM" dataDxfId="13"/>
    <tableColumn id="3" name="CATEGORY" dataDxfId="12"/>
    <tableColumn id="2" name="COUNT" dataDxfId="11"/>
    <tableColumn id="1" name="PACKED" dataDxfId="10"/>
  </tableColumns>
  <tableStyleInfo name="College Move Checklist 2" showFirstColumn="0" showLastColumn="1" showRowStripes="1" showColumnStripes="0"/>
  <extLst>
    <ext xmlns:x14="http://schemas.microsoft.com/office/spreadsheetml/2009/9/main" uri="{504A1905-F514-4f6f-8877-14C23A59335A}">
      <x14:table altText="Packing Checklist" altTextSummary="List items you have or will pack for college. List includes Packed (checked/unchecked), Count, Category, and Item. "/>
    </ext>
  </extLst>
</table>
</file>

<file path=xl/theme/theme1.xml><?xml version="1.0" encoding="utf-8"?>
<a:theme xmlns:a="http://schemas.openxmlformats.org/drawingml/2006/main" name="Office Theme">
  <a:themeElements>
    <a:clrScheme name="Diet and exercise journal">
      <a:dk1>
        <a:srgbClr val="000000"/>
      </a:dk1>
      <a:lt1>
        <a:srgbClr val="FFFFFF"/>
      </a:lt1>
      <a:dk2>
        <a:srgbClr val="284C5F"/>
      </a:dk2>
      <a:lt2>
        <a:srgbClr val="F0F0F0"/>
      </a:lt2>
      <a:accent1>
        <a:srgbClr val="90CF47"/>
      </a:accent1>
      <a:accent2>
        <a:srgbClr val="1EAA91"/>
      </a:accent2>
      <a:accent3>
        <a:srgbClr val="1E8496"/>
      </a:accent3>
      <a:accent4>
        <a:srgbClr val="AD639E"/>
      </a:accent4>
      <a:accent5>
        <a:srgbClr val="CF5539"/>
      </a:accent5>
      <a:accent6>
        <a:srgbClr val="E9A339"/>
      </a:accent6>
      <a:hlink>
        <a:srgbClr val="1E8496"/>
      </a:hlink>
      <a:folHlink>
        <a:srgbClr val="AD639E"/>
      </a:folHlink>
    </a:clrScheme>
    <a:fontScheme name="Arial Black-Arial">
      <a:majorFont>
        <a:latin typeface="Arial Black" panose="020B0A04020102020204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499984740745262"/>
    <pageSetUpPr autoPageBreaks="0" fitToPage="1"/>
  </sheetPr>
  <dimension ref="B1:Q19"/>
  <sheetViews>
    <sheetView showGridLines="0" tabSelected="1" zoomScaleNormal="100" workbookViewId="0">
      <selection activeCell="G20" sqref="G20"/>
    </sheetView>
  </sheetViews>
  <sheetFormatPr defaultRowHeight="14.25" x14ac:dyDescent="0.2"/>
  <cols>
    <col min="1" max="1" width="2.625" customWidth="1"/>
    <col min="2" max="2" width="25" style="36" bestFit="1" customWidth="1"/>
    <col min="3" max="3" width="16.375" customWidth="1"/>
    <col min="4" max="9" width="10.375" customWidth="1"/>
    <col min="10" max="10" width="13.5" customWidth="1"/>
    <col min="11" max="11" width="10.625" customWidth="1"/>
    <col min="12" max="12" width="2.625" customWidth="1"/>
    <col min="13" max="13" width="2.875" customWidth="1"/>
    <col min="14" max="14" width="12.625" bestFit="1" customWidth="1"/>
  </cols>
  <sheetData>
    <row r="1" spans="2:17" ht="39.950000000000003" customHeight="1" x14ac:dyDescent="0.7">
      <c r="B1" s="35">
        <v>43218</v>
      </c>
      <c r="C1" s="96" t="s">
        <v>116</v>
      </c>
      <c r="D1" s="95"/>
      <c r="E1" s="95"/>
      <c r="F1" s="95"/>
      <c r="G1" s="95"/>
      <c r="H1" s="95"/>
      <c r="I1" s="95"/>
      <c r="J1" s="21" t="s">
        <v>19</v>
      </c>
      <c r="K1" s="21" t="s">
        <v>20</v>
      </c>
      <c r="N1" s="78" t="s">
        <v>64</v>
      </c>
      <c r="O1" s="78"/>
      <c r="P1" s="78"/>
      <c r="Q1" s="78"/>
    </row>
    <row r="2" spans="2:17" ht="39.950000000000003" customHeight="1" x14ac:dyDescent="0.2">
      <c r="B2" s="32" t="s">
        <v>23</v>
      </c>
      <c r="C2" s="1"/>
      <c r="N2" s="78"/>
      <c r="O2" s="78"/>
      <c r="P2" s="78"/>
      <c r="Q2" s="78"/>
    </row>
    <row r="3" spans="2:17" ht="39.950000000000003" customHeight="1" x14ac:dyDescent="0.2">
      <c r="B3" s="33">
        <f ca="1">StartDate-(TODAY())</f>
        <v>72</v>
      </c>
      <c r="C3" s="20" t="s">
        <v>115</v>
      </c>
      <c r="D3" s="20"/>
      <c r="E3" s="20"/>
      <c r="F3" s="20"/>
      <c r="G3" s="20"/>
      <c r="H3" s="20"/>
      <c r="I3" s="20"/>
      <c r="J3" s="20"/>
      <c r="K3" s="20"/>
      <c r="N3" s="37" t="s">
        <v>96</v>
      </c>
      <c r="O3" s="37"/>
      <c r="P3" s="37"/>
      <c r="Q3" s="37"/>
    </row>
    <row r="4" spans="2:17" ht="39.950000000000003" customHeight="1" x14ac:dyDescent="0.2">
      <c r="B4" s="33"/>
      <c r="N4" s="29" t="s">
        <v>30</v>
      </c>
      <c r="O4">
        <v>167</v>
      </c>
      <c r="P4" s="29" t="s">
        <v>27</v>
      </c>
    </row>
    <row r="5" spans="2:17" ht="39.950000000000003" customHeight="1" x14ac:dyDescent="0.2">
      <c r="B5" s="32" t="s">
        <v>24</v>
      </c>
      <c r="N5" s="29" t="s">
        <v>25</v>
      </c>
      <c r="O5">
        <v>0</v>
      </c>
      <c r="P5" s="29" t="s">
        <v>28</v>
      </c>
    </row>
    <row r="6" spans="2:17" ht="39.950000000000003" customHeight="1" x14ac:dyDescent="0.5">
      <c r="B6" s="27">
        <v>170</v>
      </c>
      <c r="N6" s="29" t="s">
        <v>26</v>
      </c>
      <c r="O6">
        <v>0</v>
      </c>
      <c r="P6" s="29" t="s">
        <v>28</v>
      </c>
    </row>
    <row r="7" spans="2:17" ht="39.950000000000003" customHeight="1" x14ac:dyDescent="0.2">
      <c r="B7" s="34" t="s">
        <v>31</v>
      </c>
      <c r="N7" s="71" t="s">
        <v>97</v>
      </c>
      <c r="O7" s="71"/>
      <c r="P7" s="70" t="str">
        <f>ROUND(((((B6-O4)*16)+O5-O6)/60),2)&amp;" "&amp;"oz/min"</f>
        <v>0.8 oz/min</v>
      </c>
      <c r="Q7" s="69"/>
    </row>
    <row r="8" spans="2:17" ht="39.950000000000003" customHeight="1" x14ac:dyDescent="0.2">
      <c r="B8" s="62"/>
      <c r="C8" s="19" t="s">
        <v>46</v>
      </c>
      <c r="D8" s="19"/>
      <c r="E8" s="19"/>
      <c r="F8" s="19"/>
      <c r="G8" s="61" t="s">
        <v>114</v>
      </c>
      <c r="H8" s="19"/>
      <c r="I8" s="19"/>
      <c r="J8" s="19"/>
      <c r="K8" s="19"/>
      <c r="N8" s="29"/>
      <c r="P8" s="29"/>
    </row>
    <row r="9" spans="2:17" ht="39.950000000000003" customHeight="1" x14ac:dyDescent="0.2">
      <c r="B9" s="62"/>
      <c r="C9" s="79"/>
      <c r="D9" s="80" t="s">
        <v>37</v>
      </c>
      <c r="E9" s="81" t="str">
        <f>ROUND(((StartWeight*0.453592)*3),2)&amp;" "&amp;"g"</f>
        <v>231.33 g</v>
      </c>
      <c r="F9" s="82" t="str">
        <f>'MEAL PREP'!P3</f>
        <v>140 g</v>
      </c>
      <c r="G9" s="79"/>
      <c r="H9" s="80" t="s">
        <v>42</v>
      </c>
      <c r="I9" s="81" t="str">
        <f>ROUND(((StartWeight*0.453592)*5),2)&amp;"-"&amp;ROUND(((StartWeight*0.453592)*7),2)&amp;"ml"</f>
        <v>385.55-539.77ml</v>
      </c>
      <c r="J9" s="79"/>
      <c r="K9" s="83"/>
    </row>
    <row r="10" spans="2:17" ht="39.950000000000003" customHeight="1" x14ac:dyDescent="0.2">
      <c r="B10" s="63"/>
      <c r="C10" s="84"/>
      <c r="D10" s="85" t="s">
        <v>38</v>
      </c>
      <c r="E10" s="86" t="str">
        <f>ROUND(((StartWeight*0.453592)*1),2)&amp;" "&amp;"g"</f>
        <v>77.11 g</v>
      </c>
      <c r="F10" s="87"/>
      <c r="G10" s="84"/>
      <c r="H10" s="85" t="s">
        <v>43</v>
      </c>
      <c r="I10" s="86" t="str">
        <f>ROUND(((StartWeight*0.453592)*3),2)&amp;"-"&amp;ROUND(((StartWeight*0.453592)*5),2)&amp;"ml"</f>
        <v>231.33-385.55ml</v>
      </c>
      <c r="J10" s="84"/>
      <c r="K10" s="88"/>
      <c r="N10" s="29"/>
      <c r="O10" s="30"/>
      <c r="P10" s="30"/>
      <c r="Q10" s="29"/>
    </row>
    <row r="11" spans="2:17" ht="39.950000000000003" customHeight="1" x14ac:dyDescent="0.5">
      <c r="B11" s="64"/>
      <c r="C11" s="84"/>
      <c r="D11" s="85" t="s">
        <v>39</v>
      </c>
      <c r="E11" s="86" t="s">
        <v>36</v>
      </c>
      <c r="F11" s="87"/>
      <c r="G11" s="84"/>
      <c r="H11" s="85" t="s">
        <v>44</v>
      </c>
      <c r="I11" s="86" t="str">
        <f>ROUND((StartWeight*0.453592)*5,2)&amp;"-"&amp;ROUND((StartWeight*0.453592)*10,2)&amp;" grams/day"</f>
        <v>385.55-771.11 grams/day</v>
      </c>
      <c r="J11" s="84"/>
      <c r="K11" s="88">
        <f>'MEAL PREP'!P10</f>
        <v>228.16666666666666</v>
      </c>
      <c r="O11" s="31"/>
      <c r="P11" s="31"/>
    </row>
    <row r="12" spans="2:17" ht="39.950000000000003" customHeight="1" x14ac:dyDescent="0.2">
      <c r="B12" s="65"/>
      <c r="C12" s="84"/>
      <c r="D12" s="85" t="s">
        <v>40</v>
      </c>
      <c r="E12" s="86" t="str">
        <f>ROUND(((StartWeight*0.453592)*1),2)&amp;" "&amp;"g/hr"</f>
        <v>77.11 g/hr</v>
      </c>
      <c r="F12" s="87"/>
      <c r="G12" s="84"/>
      <c r="H12" s="85" t="s">
        <v>45</v>
      </c>
      <c r="I12" s="86" t="str">
        <f>ROUND((StartWeight*0.453592)*1.5,2)&amp;"-"&amp;ROUND((StartWeight*0.453592)*1.7,2)&amp;" grams/day"</f>
        <v>115.67-131.09 grams/day</v>
      </c>
      <c r="J12" s="84"/>
      <c r="K12" s="88">
        <f>'MEAL PREP'!P11</f>
        <v>106.36666666666667</v>
      </c>
      <c r="N12" s="72"/>
      <c r="O12" s="72"/>
      <c r="P12" s="73"/>
      <c r="Q12" s="73"/>
    </row>
    <row r="13" spans="2:17" ht="39.950000000000003" customHeight="1" x14ac:dyDescent="0.5">
      <c r="B13" s="66"/>
      <c r="C13" s="89"/>
      <c r="D13" s="90" t="s">
        <v>41</v>
      </c>
      <c r="E13" s="91" t="str">
        <f>ROUND(((StartWeight*0.453592)*(1/3)),2)&amp;" "&amp;"g/hr"</f>
        <v>25.7 g/hr</v>
      </c>
      <c r="F13" s="92"/>
      <c r="G13" s="89"/>
      <c r="H13" s="90" t="s">
        <v>80</v>
      </c>
      <c r="I13" s="93" t="str">
        <f>ROUND(((((B6-O4)*16)+O5-O6)),2)&amp;" "&amp;"Fluid Ounces per Hour"</f>
        <v>48 Fluid Ounces per Hour</v>
      </c>
      <c r="J13" s="89"/>
      <c r="K13" s="94"/>
      <c r="N13" s="72"/>
      <c r="O13" s="72"/>
      <c r="P13" s="73"/>
      <c r="Q13" s="73"/>
    </row>
    <row r="14" spans="2:17" ht="39.950000000000003" customHeight="1" x14ac:dyDescent="0.2">
      <c r="B14" s="67"/>
      <c r="C14" s="19" t="s">
        <v>32</v>
      </c>
      <c r="D14" s="38" t="s">
        <v>33</v>
      </c>
      <c r="E14" s="19"/>
      <c r="F14" s="19"/>
      <c r="G14" s="19"/>
      <c r="H14" s="19"/>
      <c r="I14" s="19" t="s">
        <v>113</v>
      </c>
      <c r="J14" s="19"/>
      <c r="K14" s="19"/>
    </row>
    <row r="15" spans="2:17" ht="30" customHeight="1" x14ac:dyDescent="0.5">
      <c r="B15" s="68"/>
      <c r="C15" s="76" t="s">
        <v>34</v>
      </c>
      <c r="D15" s="77"/>
      <c r="E15" s="77"/>
      <c r="F15" s="77"/>
      <c r="G15" s="75"/>
      <c r="H15" s="75"/>
      <c r="I15" s="44" t="s">
        <v>111</v>
      </c>
      <c r="J15" s="44" t="s">
        <v>109</v>
      </c>
      <c r="K15" s="44"/>
      <c r="L15" s="74"/>
    </row>
    <row r="16" spans="2:17" ht="30" customHeight="1" x14ac:dyDescent="0.2">
      <c r="B16" s="67"/>
      <c r="C16" s="76"/>
      <c r="D16" s="77"/>
      <c r="E16" s="77"/>
      <c r="F16" s="77"/>
      <c r="I16" s="44" t="s">
        <v>110</v>
      </c>
      <c r="J16" s="44" t="s">
        <v>112</v>
      </c>
      <c r="K16" s="44"/>
    </row>
    <row r="17" spans="2:2" x14ac:dyDescent="0.2">
      <c r="B17" s="67"/>
    </row>
    <row r="18" spans="2:2" x14ac:dyDescent="0.2">
      <c r="B18" s="67"/>
    </row>
    <row r="19" spans="2:2" x14ac:dyDescent="0.2">
      <c r="B19" s="67"/>
    </row>
  </sheetData>
  <mergeCells count="11">
    <mergeCell ref="C15:F16"/>
    <mergeCell ref="C1:I1"/>
    <mergeCell ref="P12:Q12"/>
    <mergeCell ref="N13:O13"/>
    <mergeCell ref="P13:Q13"/>
    <mergeCell ref="N7:O7"/>
    <mergeCell ref="N12:O12"/>
    <mergeCell ref="B3:B4"/>
    <mergeCell ref="B8:B9"/>
    <mergeCell ref="N3:Q3"/>
    <mergeCell ref="N1:Q2"/>
  </mergeCells>
  <dataValidations count="16">
    <dataValidation allowBlank="1" showInputMessage="1" showErrorMessage="1" promptTitle="RACE DAY" prompt="Enter the date of your Race" sqref="B1"/>
    <dataValidation allowBlank="1" showInputMessage="1" showErrorMessage="1" prompt="Create a Diet and Exercise Journal in this workbook. Enter start weight &amp; desired end weight to calculate goal loss in this worksheet. Charts depict Diet &amp; Exercise results" sqref="A1"/>
    <dataValidation allowBlank="1" showInputMessage="1" showErrorMessage="1" promptTitle="Days till Race" sqref="B3:B4"/>
    <dataValidation allowBlank="1" showInputMessage="1" showErrorMessage="1" prompt="Enter Start Weight in this cell" sqref="B6"/>
    <dataValidation allowBlank="1" showInputMessage="1" showErrorMessage="1" promptTitle="Sweat Rate" prompt="Use the fields on the right to calculate your sweat rate" sqref="B8:B9"/>
    <dataValidation allowBlank="1" showInputMessage="1" showErrorMessage="1" promptTitle="Daiy Carb Intake" prompt="Goals for low and high carb intake during race week" sqref="B11"/>
    <dataValidation allowBlank="1" showInputMessage="1" showErrorMessage="1" promptTitle="Daily Protein Intake" prompt="Goals for low and high protein intake during race week" sqref="B13"/>
    <dataValidation allowBlank="1" showInputMessage="1" showErrorMessage="1" prompt="Loss Per Day is automatically calculated in this cell" sqref="B15"/>
    <dataValidation allowBlank="1" showInputMessage="1" showErrorMessage="1" prompt="Title of this worksheet is in this cell. Select cell J1 to navigate to Exercise worksheet and cell K1 to navigate to Diet worksheet" sqref="C1"/>
    <dataValidation allowBlank="1" showInputMessage="1" showErrorMessage="1" prompt="Navigation link to Exercise worksheet" sqref="J1"/>
    <dataValidation allowBlank="1" showInputMessage="1" showErrorMessage="1" prompt="Navigation Link to Diet worksheet" sqref="K1"/>
    <dataValidation allowBlank="1" showInputMessage="1" showErrorMessage="1" prompt="Diet Analysis is based on entries from the Diet worksheet" sqref="C3"/>
    <dataValidation allowBlank="1" showInputMessage="1" showErrorMessage="1" prompt="Exercise Analysis is based on entries from the Exercise worksheet" sqref="C8 C14"/>
    <dataValidation allowBlank="1" showInputMessage="1" showErrorMessage="1" prompt="A Dietary Analysis stacked bar chart is in cells C4 to K7" sqref="C4"/>
    <dataValidation allowBlank="1" showInputMessage="1" showErrorMessage="1" prompt="An Exercise Analysis Clustered Column chart showing calories burned and an overlaying line chart showing exercise duration is in cells C9 to K16" sqref="D11"/>
    <dataValidation allowBlank="1" showInputMessage="1" showErrorMessage="1" prompt="Subtitle of this worksheet is in this cell. A Dietary Analysis chart starts in cell C4. An Exercise Analysis chart starts in cell C9" sqref="C2"/>
  </dataValidations>
  <hyperlinks>
    <hyperlink ref="J1" location="EXERCISE!A1" tooltip="Select to view Exercise worksheet" display="Exercise"/>
    <hyperlink ref="K1" location="DIET!A1" tooltip="Select to view Diet worksheet" display="Diet"/>
  </hyperlinks>
  <printOptions horizontalCentered="1"/>
  <pageMargins left="0.4" right="0.4" top="0.4" bottom="0.4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 tint="-0.499984740745262"/>
    <pageSetUpPr autoPageBreaks="0" fitToPage="1"/>
  </sheetPr>
  <dimension ref="B1:R40"/>
  <sheetViews>
    <sheetView showGridLines="0" topLeftCell="C1" workbookViewId="0">
      <selection activeCell="R9" sqref="R9"/>
    </sheetView>
  </sheetViews>
  <sheetFormatPr defaultRowHeight="32.25" customHeight="1" x14ac:dyDescent="0.2"/>
  <cols>
    <col min="1" max="1" width="2.625" customWidth="1"/>
    <col min="2" max="2" width="15.625" customWidth="1"/>
    <col min="3" max="3" width="12.5" customWidth="1"/>
    <col min="4" max="4" width="17.25" customWidth="1"/>
    <col min="5" max="5" width="13.625" customWidth="1"/>
    <col min="6" max="6" width="15" bestFit="1" customWidth="1"/>
    <col min="7" max="9" width="12.625" customWidth="1"/>
    <col min="10" max="10" width="25.375" customWidth="1"/>
    <col min="11" max="11" width="2.625" customWidth="1"/>
    <col min="15" max="15" width="22.25" bestFit="1" customWidth="1"/>
  </cols>
  <sheetData>
    <row r="1" spans="2:18" ht="37.5" customHeight="1" x14ac:dyDescent="0.7">
      <c r="B1" s="26" t="s">
        <v>22</v>
      </c>
      <c r="C1" s="26"/>
      <c r="D1" s="26"/>
      <c r="E1" s="26"/>
      <c r="F1" s="26"/>
      <c r="G1" s="21" t="s">
        <v>21</v>
      </c>
      <c r="H1" s="21" t="s">
        <v>19</v>
      </c>
      <c r="I1" s="21"/>
      <c r="J1" s="59">
        <f>StartDate</f>
        <v>43218</v>
      </c>
    </row>
    <row r="2" spans="2:18" ht="35.25" customHeight="1" x14ac:dyDescent="0.2">
      <c r="B2" s="17">
        <f>Subtitle</f>
        <v>0</v>
      </c>
      <c r="C2" s="1"/>
      <c r="D2" s="1"/>
      <c r="E2" s="1"/>
      <c r="F2" s="1"/>
      <c r="G2" s="1"/>
      <c r="H2" s="1"/>
      <c r="I2" s="1"/>
      <c r="J2" s="1"/>
      <c r="O2" t="s">
        <v>68</v>
      </c>
      <c r="P2" t="s">
        <v>69</v>
      </c>
    </row>
    <row r="3" spans="2:18" ht="21" customHeight="1" x14ac:dyDescent="0.2">
      <c r="B3" s="13" t="s">
        <v>4</v>
      </c>
      <c r="C3" s="14" t="s">
        <v>12</v>
      </c>
      <c r="D3" s="15" t="s">
        <v>13</v>
      </c>
      <c r="E3" s="16" t="s">
        <v>9</v>
      </c>
      <c r="F3" s="16" t="s">
        <v>73</v>
      </c>
      <c r="G3" s="16" t="s">
        <v>16</v>
      </c>
      <c r="H3" s="16" t="s">
        <v>17</v>
      </c>
      <c r="I3" s="16" t="s">
        <v>81</v>
      </c>
      <c r="J3" s="15" t="s">
        <v>14</v>
      </c>
      <c r="N3" s="44" t="s">
        <v>37</v>
      </c>
      <c r="O3" s="45" t="str">
        <f>ROUND(((StartWeight*0.453592)*3),2)&amp;" "&amp;"g"</f>
        <v>231.33 g</v>
      </c>
      <c r="P3" s="29" t="str">
        <f>SUMIF(B:B,J1,F:F)&amp;" "&amp;"g"</f>
        <v>140 g</v>
      </c>
    </row>
    <row r="4" spans="2:18" ht="32.25" customHeight="1" x14ac:dyDescent="0.2">
      <c r="B4" s="43">
        <v>43213</v>
      </c>
      <c r="C4" s="25" t="s">
        <v>35</v>
      </c>
      <c r="D4" s="11" t="s">
        <v>72</v>
      </c>
      <c r="E4" s="23">
        <v>105</v>
      </c>
      <c r="F4" s="23">
        <v>27</v>
      </c>
      <c r="G4" s="23">
        <v>1.3</v>
      </c>
      <c r="H4" s="23">
        <v>0.4</v>
      </c>
      <c r="I4" s="60" t="str">
        <f>TEXT(B4,"dddd")</f>
        <v>Monday</v>
      </c>
      <c r="J4" s="40"/>
      <c r="N4" s="44" t="s">
        <v>38</v>
      </c>
      <c r="O4" s="45" t="str">
        <f>ROUND(((StartWeight*0.453592)*1),2)&amp;" "&amp;"g"</f>
        <v>77.11 g</v>
      </c>
    </row>
    <row r="5" spans="2:18" ht="32.25" customHeight="1" x14ac:dyDescent="0.2">
      <c r="B5" s="43">
        <v>43213</v>
      </c>
      <c r="C5" s="25" t="s">
        <v>0</v>
      </c>
      <c r="D5" s="42" t="s">
        <v>106</v>
      </c>
      <c r="E5" s="23">
        <v>1160</v>
      </c>
      <c r="F5" s="23">
        <v>140</v>
      </c>
      <c r="G5" s="23">
        <v>48</v>
      </c>
      <c r="H5" s="23">
        <v>46</v>
      </c>
      <c r="I5" s="60" t="str">
        <f>TEXT(B5,"dddd")</f>
        <v>Monday</v>
      </c>
      <c r="J5" s="40"/>
      <c r="N5" s="44" t="s">
        <v>39</v>
      </c>
      <c r="O5" s="45" t="s">
        <v>36</v>
      </c>
    </row>
    <row r="6" spans="2:18" ht="32.25" customHeight="1" x14ac:dyDescent="0.2">
      <c r="B6" s="43">
        <v>43213</v>
      </c>
      <c r="C6" s="25" t="s">
        <v>79</v>
      </c>
      <c r="D6" s="42" t="s">
        <v>107</v>
      </c>
      <c r="E6" s="23">
        <v>140</v>
      </c>
      <c r="F6" s="23">
        <v>35</v>
      </c>
      <c r="G6" s="23">
        <v>0</v>
      </c>
      <c r="H6" s="23">
        <v>0</v>
      </c>
      <c r="I6" s="60" t="str">
        <f>TEXT(B6,"dddd")</f>
        <v>Monday</v>
      </c>
      <c r="J6" s="40"/>
      <c r="N6" s="44" t="s">
        <v>40</v>
      </c>
      <c r="O6" s="45" t="str">
        <f>ROUND(((StartWeight*0.453592)*1),2)&amp;" "&amp;"g/hr"</f>
        <v>77.11 g/hr</v>
      </c>
    </row>
    <row r="7" spans="2:18" ht="32.25" customHeight="1" x14ac:dyDescent="0.2">
      <c r="B7" s="43">
        <v>43213</v>
      </c>
      <c r="C7" s="25" t="s">
        <v>1</v>
      </c>
      <c r="D7" s="42" t="s">
        <v>108</v>
      </c>
      <c r="E7" s="23">
        <v>400</v>
      </c>
      <c r="F7" s="23">
        <v>30</v>
      </c>
      <c r="G7" s="23">
        <v>20</v>
      </c>
      <c r="H7" s="23">
        <v>20</v>
      </c>
      <c r="I7" s="60" t="str">
        <f>TEXT(B7,"dddd")</f>
        <v>Monday</v>
      </c>
      <c r="J7" s="40"/>
      <c r="N7" s="44" t="s">
        <v>41</v>
      </c>
      <c r="O7" s="45" t="str">
        <f>ROUND(((StartWeight*0.453592)*(1/3)),2)&amp;" "&amp;"g/hr"</f>
        <v>25.7 g/hr</v>
      </c>
      <c r="R7" s="2"/>
    </row>
    <row r="8" spans="2:18" ht="32.25" customHeight="1" x14ac:dyDescent="0.2">
      <c r="B8" s="43">
        <v>43214</v>
      </c>
      <c r="C8" s="25" t="s">
        <v>1</v>
      </c>
      <c r="D8" s="42" t="s">
        <v>102</v>
      </c>
      <c r="E8" s="23">
        <v>586</v>
      </c>
      <c r="F8" s="23">
        <v>0</v>
      </c>
      <c r="G8" s="23">
        <v>69</v>
      </c>
      <c r="H8" s="23">
        <v>25</v>
      </c>
      <c r="I8" s="60" t="str">
        <f>TEXT(B8,"dddd")</f>
        <v>Tuesday</v>
      </c>
      <c r="J8" s="40"/>
      <c r="N8" s="44" t="s">
        <v>42</v>
      </c>
      <c r="O8" s="45" t="str">
        <f>ROUND(((StartWeight*0.453592)*5),2)&amp;"-"&amp;ROUND(((StartWeight*0.453592)*7),2)&amp;"ml"</f>
        <v>385.55-539.77ml</v>
      </c>
    </row>
    <row r="9" spans="2:18" ht="32.25" customHeight="1" x14ac:dyDescent="0.2">
      <c r="B9" s="43">
        <v>43214</v>
      </c>
      <c r="C9" s="25" t="s">
        <v>35</v>
      </c>
      <c r="D9" s="42" t="s">
        <v>72</v>
      </c>
      <c r="E9" s="23">
        <v>105</v>
      </c>
      <c r="F9" s="23">
        <v>27</v>
      </c>
      <c r="G9" s="23">
        <v>1</v>
      </c>
      <c r="H9" s="23">
        <v>0</v>
      </c>
      <c r="I9" s="60" t="str">
        <f>TEXT(B9,"dddd")</f>
        <v>Tuesday</v>
      </c>
      <c r="J9" s="40"/>
      <c r="N9" s="44" t="s">
        <v>43</v>
      </c>
      <c r="O9" s="45" t="str">
        <f>ROUND(((StartWeight*0.453592)*3),2)&amp;"-"&amp;ROUND(((StartWeight*0.453592)*5),2)&amp;"ml"</f>
        <v>231.33-385.55ml</v>
      </c>
    </row>
    <row r="10" spans="2:18" ht="32.25" customHeight="1" x14ac:dyDescent="0.2">
      <c r="B10" s="43">
        <v>43214</v>
      </c>
      <c r="C10" s="25" t="s">
        <v>35</v>
      </c>
      <c r="D10" s="42" t="s">
        <v>105</v>
      </c>
      <c r="E10" s="23">
        <v>350</v>
      </c>
      <c r="F10" s="23">
        <v>55</v>
      </c>
      <c r="G10" s="23">
        <v>6</v>
      </c>
      <c r="H10" s="23">
        <v>12</v>
      </c>
      <c r="I10" s="60" t="str">
        <f>TEXT(B10,"dddd")</f>
        <v>Tuesday</v>
      </c>
      <c r="J10" s="40"/>
      <c r="N10" s="44" t="s">
        <v>44</v>
      </c>
      <c r="O10" s="45" t="str">
        <f>ROUND((StartWeight*0.453592)*5,2)&amp;"-"&amp;ROUND((StartWeight*0.453592)*10,2)&amp;" grams/day"</f>
        <v>385.55-771.11 grams/day</v>
      </c>
      <c r="P10">
        <f>(SUM(F:F))/SUMPRODUCT(--(FREQUENCY(MATCH(B3:B34,B3:B34,0),ROW(B3:B34)+1)&gt;0))</f>
        <v>228.16666666666666</v>
      </c>
    </row>
    <row r="11" spans="2:18" ht="32.25" customHeight="1" x14ac:dyDescent="0.2">
      <c r="B11" s="43">
        <v>43214</v>
      </c>
      <c r="C11" s="25" t="s">
        <v>79</v>
      </c>
      <c r="D11" s="42" t="s">
        <v>103</v>
      </c>
      <c r="E11" s="23">
        <v>220</v>
      </c>
      <c r="F11" s="23">
        <v>2</v>
      </c>
      <c r="G11" s="23">
        <v>32</v>
      </c>
      <c r="H11" s="23">
        <v>4</v>
      </c>
      <c r="I11" s="60" t="str">
        <f>TEXT(B11,"dddd")</f>
        <v>Tuesday</v>
      </c>
      <c r="J11" s="40"/>
      <c r="N11" s="44" t="s">
        <v>45</v>
      </c>
      <c r="O11" s="45" t="str">
        <f>ROUND((StartWeight*0.453592)*1.5,2)&amp;"-"&amp;ROUND((StartWeight*0.453592)*1.7,2)&amp;" grams/day"</f>
        <v>115.67-131.09 grams/day</v>
      </c>
      <c r="P11">
        <f>(SUM(G:G))/SUMPRODUCT(--(FREQUENCY(MATCH(B3:B34,B3:B34,0),ROW(B3:B34)+1)&gt;0))</f>
        <v>106.36666666666667</v>
      </c>
    </row>
    <row r="12" spans="2:18" ht="32.25" customHeight="1" x14ac:dyDescent="0.2">
      <c r="B12" s="43">
        <v>43214</v>
      </c>
      <c r="C12" s="25" t="s">
        <v>0</v>
      </c>
      <c r="D12" s="42" t="s">
        <v>104</v>
      </c>
      <c r="E12" s="23">
        <v>460</v>
      </c>
      <c r="F12" s="23">
        <v>94</v>
      </c>
      <c r="G12" s="23">
        <v>36</v>
      </c>
      <c r="H12" s="23">
        <v>8</v>
      </c>
      <c r="I12" s="60" t="str">
        <f>TEXT(B12,"dddd")</f>
        <v>Tuesday</v>
      </c>
      <c r="J12" s="40"/>
    </row>
    <row r="13" spans="2:18" ht="32.25" customHeight="1" x14ac:dyDescent="0.2">
      <c r="B13" s="43">
        <v>43214</v>
      </c>
      <c r="C13" s="25" t="s">
        <v>1</v>
      </c>
      <c r="D13" s="42" t="s">
        <v>65</v>
      </c>
      <c r="E13" s="23">
        <v>855</v>
      </c>
      <c r="F13" s="23">
        <v>108</v>
      </c>
      <c r="G13" s="23">
        <v>36</v>
      </c>
      <c r="H13" s="23">
        <v>30</v>
      </c>
      <c r="I13" s="60" t="str">
        <f>TEXT(B13,"dddd")</f>
        <v>Tuesday</v>
      </c>
      <c r="J13" s="40"/>
    </row>
    <row r="14" spans="2:18" ht="32.25" customHeight="1" x14ac:dyDescent="0.2">
      <c r="B14" s="43">
        <v>43214</v>
      </c>
      <c r="C14" s="25" t="s">
        <v>79</v>
      </c>
      <c r="D14" s="42" t="s">
        <v>67</v>
      </c>
      <c r="E14" s="23">
        <v>360</v>
      </c>
      <c r="F14" s="23">
        <v>48</v>
      </c>
      <c r="G14" s="23">
        <v>16</v>
      </c>
      <c r="H14" s="23">
        <v>12</v>
      </c>
      <c r="I14" s="60" t="str">
        <f>TEXT(B14,"dddd")</f>
        <v>Tuesday</v>
      </c>
      <c r="J14" s="40"/>
    </row>
    <row r="15" spans="2:18" ht="32.25" customHeight="1" x14ac:dyDescent="0.2">
      <c r="B15" s="39">
        <v>43215</v>
      </c>
      <c r="C15" s="25" t="s">
        <v>79</v>
      </c>
      <c r="D15" s="42" t="s">
        <v>100</v>
      </c>
      <c r="E15" s="23">
        <v>230</v>
      </c>
      <c r="F15" s="23">
        <v>11</v>
      </c>
      <c r="G15" s="23">
        <v>25</v>
      </c>
      <c r="H15" s="23">
        <v>9</v>
      </c>
      <c r="I15" s="60" t="str">
        <f>TEXT(B15,"dddd")</f>
        <v>Wednesday</v>
      </c>
      <c r="J15" s="40"/>
    </row>
    <row r="16" spans="2:18" ht="32.25" customHeight="1" x14ac:dyDescent="0.2">
      <c r="B16" s="39">
        <v>43215</v>
      </c>
      <c r="C16" s="25" t="s">
        <v>79</v>
      </c>
      <c r="D16" s="41" t="s">
        <v>67</v>
      </c>
      <c r="E16" s="23">
        <v>360</v>
      </c>
      <c r="F16" s="23">
        <v>48</v>
      </c>
      <c r="G16" s="23">
        <v>16</v>
      </c>
      <c r="H16" s="23">
        <v>12</v>
      </c>
      <c r="I16" s="60" t="str">
        <f>TEXT(B16,"dddd")</f>
        <v>Wednesday</v>
      </c>
      <c r="J16" s="11"/>
    </row>
    <row r="17" spans="2:10" ht="32.25" customHeight="1" x14ac:dyDescent="0.2">
      <c r="B17" s="43">
        <v>43215</v>
      </c>
      <c r="C17" s="25" t="s">
        <v>35</v>
      </c>
      <c r="D17" s="42" t="s">
        <v>72</v>
      </c>
      <c r="E17" s="23">
        <v>105</v>
      </c>
      <c r="F17" s="23">
        <v>27</v>
      </c>
      <c r="G17" s="23">
        <v>1.3</v>
      </c>
      <c r="H17" s="23">
        <v>0.4</v>
      </c>
      <c r="I17" s="60" t="str">
        <f>TEXT(B17,"dddd")</f>
        <v>Wednesday</v>
      </c>
      <c r="J17" s="40"/>
    </row>
    <row r="18" spans="2:10" ht="32.25" customHeight="1" x14ac:dyDescent="0.2">
      <c r="B18" s="43">
        <v>43215</v>
      </c>
      <c r="C18" s="25" t="s">
        <v>0</v>
      </c>
      <c r="D18" s="42" t="s">
        <v>101</v>
      </c>
      <c r="E18" s="23">
        <v>640</v>
      </c>
      <c r="F18" s="23">
        <v>87</v>
      </c>
      <c r="G18" s="23">
        <v>46</v>
      </c>
      <c r="H18" s="23">
        <v>12</v>
      </c>
      <c r="I18" s="60" t="str">
        <f>TEXT(B18,"dddd")</f>
        <v>Wednesday</v>
      </c>
      <c r="J18" s="40"/>
    </row>
    <row r="19" spans="2:10" ht="32.25" customHeight="1" x14ac:dyDescent="0.2">
      <c r="B19" s="39">
        <v>43216</v>
      </c>
      <c r="C19" s="24" t="s">
        <v>1</v>
      </c>
      <c r="D19" s="41" t="s">
        <v>98</v>
      </c>
      <c r="E19" s="23">
        <v>475</v>
      </c>
      <c r="F19" s="23">
        <v>7</v>
      </c>
      <c r="G19" s="23">
        <v>60</v>
      </c>
      <c r="H19" s="23">
        <v>15</v>
      </c>
      <c r="I19" s="60" t="str">
        <f>TEXT(B19,"dddd")</f>
        <v>Thursday</v>
      </c>
      <c r="J19" s="11"/>
    </row>
    <row r="20" spans="2:10" ht="32.25" customHeight="1" x14ac:dyDescent="0.2">
      <c r="B20" s="39">
        <v>43216</v>
      </c>
      <c r="C20" s="24" t="s">
        <v>0</v>
      </c>
      <c r="D20" s="41" t="s">
        <v>99</v>
      </c>
      <c r="E20" s="23">
        <v>420</v>
      </c>
      <c r="F20" s="23">
        <v>29</v>
      </c>
      <c r="G20" s="23">
        <v>22</v>
      </c>
      <c r="H20" s="23">
        <v>24</v>
      </c>
      <c r="I20" s="60" t="str">
        <f>TEXT(B20,"dddd")</f>
        <v>Thursday</v>
      </c>
      <c r="J20" s="11"/>
    </row>
    <row r="21" spans="2:10" ht="32.25" customHeight="1" x14ac:dyDescent="0.2">
      <c r="B21" s="39">
        <v>43216</v>
      </c>
      <c r="C21" s="24" t="s">
        <v>79</v>
      </c>
      <c r="D21" s="41" t="s">
        <v>67</v>
      </c>
      <c r="E21" s="23">
        <v>360</v>
      </c>
      <c r="F21" s="23">
        <v>48</v>
      </c>
      <c r="G21" s="23">
        <v>16</v>
      </c>
      <c r="H21" s="23">
        <v>12</v>
      </c>
      <c r="I21" s="60" t="str">
        <f>TEXT(B21,"dddd")</f>
        <v>Thursday</v>
      </c>
      <c r="J21" s="11"/>
    </row>
    <row r="22" spans="2:10" ht="32.25" customHeight="1" x14ac:dyDescent="0.2">
      <c r="B22" s="39">
        <v>43216</v>
      </c>
      <c r="C22" s="25" t="s">
        <v>35</v>
      </c>
      <c r="D22" s="41" t="s">
        <v>72</v>
      </c>
      <c r="E22" s="23">
        <v>105</v>
      </c>
      <c r="F22" s="23">
        <v>27</v>
      </c>
      <c r="G22" s="23">
        <v>1.3</v>
      </c>
      <c r="H22" s="23">
        <v>0.4</v>
      </c>
      <c r="I22" s="60" t="str">
        <f>TEXT(B22,"dddd")</f>
        <v>Thursday</v>
      </c>
      <c r="J22" s="11"/>
    </row>
    <row r="23" spans="2:10" ht="32.25" customHeight="1" x14ac:dyDescent="0.2">
      <c r="B23" s="39">
        <v>43216</v>
      </c>
      <c r="C23" s="25" t="s">
        <v>35</v>
      </c>
      <c r="D23" s="42" t="s">
        <v>66</v>
      </c>
      <c r="E23" s="23">
        <v>160</v>
      </c>
      <c r="F23" s="23">
        <v>32</v>
      </c>
      <c r="G23" s="23">
        <v>4</v>
      </c>
      <c r="H23" s="23">
        <v>2</v>
      </c>
      <c r="I23" s="60" t="str">
        <f>TEXT(B23,"dddd")</f>
        <v>Thursday</v>
      </c>
      <c r="J23" s="40"/>
    </row>
    <row r="24" spans="2:10" ht="32.25" customHeight="1" x14ac:dyDescent="0.2">
      <c r="B24" s="43">
        <v>43216</v>
      </c>
      <c r="C24" s="25" t="s">
        <v>79</v>
      </c>
      <c r="D24" s="42" t="s">
        <v>100</v>
      </c>
      <c r="E24" s="23">
        <v>230</v>
      </c>
      <c r="F24" s="23">
        <v>11</v>
      </c>
      <c r="G24" s="23">
        <v>25</v>
      </c>
      <c r="H24" s="23">
        <v>9</v>
      </c>
      <c r="I24" s="60" t="str">
        <f>TEXT(B24,"dddd")</f>
        <v>Thursday</v>
      </c>
      <c r="J24" s="40"/>
    </row>
    <row r="25" spans="2:10" ht="32.25" customHeight="1" x14ac:dyDescent="0.2">
      <c r="B25" s="22">
        <v>43217</v>
      </c>
      <c r="C25" s="24" t="s">
        <v>0</v>
      </c>
      <c r="D25" s="11" t="s">
        <v>82</v>
      </c>
      <c r="E25" s="23">
        <v>1200</v>
      </c>
      <c r="F25" s="23">
        <v>132</v>
      </c>
      <c r="G25" s="23">
        <v>56</v>
      </c>
      <c r="H25" s="23">
        <v>48</v>
      </c>
      <c r="I25" s="60" t="str">
        <f>TEXT(B25,"dddd")</f>
        <v>Friday</v>
      </c>
      <c r="J25" s="11" t="s">
        <v>77</v>
      </c>
    </row>
    <row r="26" spans="2:10" ht="32.25" customHeight="1" x14ac:dyDescent="0.2">
      <c r="B26" s="22">
        <v>43217</v>
      </c>
      <c r="C26" s="24" t="s">
        <v>1</v>
      </c>
      <c r="D26" s="11" t="s">
        <v>78</v>
      </c>
      <c r="E26" s="23">
        <v>496</v>
      </c>
      <c r="F26" s="23">
        <v>86</v>
      </c>
      <c r="G26" s="23">
        <v>27</v>
      </c>
      <c r="H26" s="23">
        <v>8</v>
      </c>
      <c r="I26" s="23" t="str">
        <f>TEXT(B26,"dddd")</f>
        <v>Friday</v>
      </c>
      <c r="J26" s="11"/>
    </row>
    <row r="27" spans="2:10" ht="32.25" customHeight="1" x14ac:dyDescent="0.2">
      <c r="B27" s="22">
        <v>43217</v>
      </c>
      <c r="C27" s="24" t="s">
        <v>35</v>
      </c>
      <c r="D27" s="11" t="s">
        <v>66</v>
      </c>
      <c r="E27" s="23">
        <v>160</v>
      </c>
      <c r="F27" s="23">
        <v>32</v>
      </c>
      <c r="G27" s="23">
        <v>4</v>
      </c>
      <c r="H27" s="23">
        <v>2</v>
      </c>
      <c r="I27" s="23" t="str">
        <f>TEXT(B27,"dddd")</f>
        <v>Friday</v>
      </c>
      <c r="J27" s="11"/>
    </row>
    <row r="28" spans="2:10" ht="32.25" customHeight="1" x14ac:dyDescent="0.2">
      <c r="B28" s="22">
        <v>43217</v>
      </c>
      <c r="C28" s="24" t="s">
        <v>79</v>
      </c>
      <c r="D28" s="11" t="s">
        <v>67</v>
      </c>
      <c r="E28" s="23">
        <v>360</v>
      </c>
      <c r="F28" s="23">
        <v>48</v>
      </c>
      <c r="G28" s="23">
        <v>16</v>
      </c>
      <c r="H28" s="23">
        <v>12</v>
      </c>
      <c r="I28" s="23" t="str">
        <f>TEXT(B28,"dddd")</f>
        <v>Friday</v>
      </c>
      <c r="J28" s="11"/>
    </row>
    <row r="29" spans="2:10" ht="32.25" customHeight="1" x14ac:dyDescent="0.2">
      <c r="B29" s="22">
        <v>43217</v>
      </c>
      <c r="C29" s="24" t="s">
        <v>35</v>
      </c>
      <c r="D29" s="41" t="s">
        <v>72</v>
      </c>
      <c r="E29" s="23">
        <v>105</v>
      </c>
      <c r="F29" s="23">
        <v>27</v>
      </c>
      <c r="G29" s="23">
        <v>1</v>
      </c>
      <c r="H29" s="23">
        <v>0</v>
      </c>
      <c r="I29" s="60" t="str">
        <f>TEXT(B29,"dddd")</f>
        <v>Friday</v>
      </c>
      <c r="J29" s="11"/>
    </row>
    <row r="30" spans="2:10" ht="32.25" customHeight="1" x14ac:dyDescent="0.2">
      <c r="B30" s="43">
        <v>43217</v>
      </c>
      <c r="C30" s="25" t="s">
        <v>79</v>
      </c>
      <c r="D30" s="42" t="s">
        <v>100</v>
      </c>
      <c r="E30" s="23">
        <v>230</v>
      </c>
      <c r="F30" s="23">
        <v>11</v>
      </c>
      <c r="G30" s="23">
        <v>25</v>
      </c>
      <c r="H30" s="23">
        <v>9</v>
      </c>
      <c r="I30" s="60" t="str">
        <f>TEXT(B30,"dddd")</f>
        <v>Friday</v>
      </c>
      <c r="J30" s="40"/>
    </row>
    <row r="31" spans="2:10" ht="32.25" customHeight="1" x14ac:dyDescent="0.2">
      <c r="B31" s="22">
        <v>43218</v>
      </c>
      <c r="C31" s="24" t="s">
        <v>70</v>
      </c>
      <c r="D31" s="11" t="s">
        <v>66</v>
      </c>
      <c r="E31" s="23">
        <v>160</v>
      </c>
      <c r="F31" s="23">
        <v>32</v>
      </c>
      <c r="G31" s="23">
        <v>4</v>
      </c>
      <c r="H31" s="23">
        <v>2</v>
      </c>
      <c r="I31" s="23" t="str">
        <f>TEXT(B31,"dddd")</f>
        <v>Saturday</v>
      </c>
      <c r="J31" s="11" t="s">
        <v>75</v>
      </c>
    </row>
    <row r="32" spans="2:10" ht="32.25" customHeight="1" x14ac:dyDescent="0.2">
      <c r="B32" s="22">
        <v>43218</v>
      </c>
      <c r="C32" s="24" t="s">
        <v>70</v>
      </c>
      <c r="D32" s="11" t="s">
        <v>71</v>
      </c>
      <c r="E32" s="23">
        <v>180</v>
      </c>
      <c r="F32" s="23">
        <v>33</v>
      </c>
      <c r="G32" s="23">
        <v>6</v>
      </c>
      <c r="H32" s="23">
        <v>3</v>
      </c>
      <c r="I32" s="23" t="str">
        <f>TEXT(B32,"dddd")</f>
        <v>Saturday</v>
      </c>
      <c r="J32" s="11" t="s">
        <v>76</v>
      </c>
    </row>
    <row r="33" spans="2:10" ht="32.25" customHeight="1" x14ac:dyDescent="0.2">
      <c r="B33" s="22">
        <v>43218</v>
      </c>
      <c r="C33" s="24" t="s">
        <v>70</v>
      </c>
      <c r="D33" s="11" t="s">
        <v>67</v>
      </c>
      <c r="E33" s="23">
        <v>360</v>
      </c>
      <c r="F33" s="23">
        <v>48</v>
      </c>
      <c r="G33" s="23">
        <v>16</v>
      </c>
      <c r="H33" s="23">
        <v>12</v>
      </c>
      <c r="I33" s="23" t="str">
        <f>TEXT(B33,"dddd")</f>
        <v>Saturday</v>
      </c>
      <c r="J33" s="11" t="s">
        <v>74</v>
      </c>
    </row>
    <row r="34" spans="2:10" ht="32.25" customHeight="1" x14ac:dyDescent="0.2">
      <c r="B34" s="22">
        <v>43218</v>
      </c>
      <c r="C34" s="24" t="s">
        <v>70</v>
      </c>
      <c r="D34" s="11" t="s">
        <v>72</v>
      </c>
      <c r="E34" s="23">
        <v>105</v>
      </c>
      <c r="F34" s="23">
        <v>27</v>
      </c>
      <c r="G34" s="23">
        <v>1.3</v>
      </c>
      <c r="H34" s="23">
        <v>0.4</v>
      </c>
      <c r="I34" s="23" t="str">
        <f>TEXT(B34,"dddd")</f>
        <v>Saturday</v>
      </c>
      <c r="J34" s="11" t="s">
        <v>76</v>
      </c>
    </row>
    <row r="35" spans="2:10" ht="32.25" customHeight="1" x14ac:dyDescent="0.2">
      <c r="B35" s="43"/>
      <c r="C35" s="25"/>
      <c r="D35" s="42"/>
      <c r="E35" s="23"/>
      <c r="F35" s="23"/>
      <c r="G35" s="23"/>
      <c r="H35" s="23"/>
      <c r="I35" s="60"/>
      <c r="J35" s="40"/>
    </row>
    <row r="36" spans="2:10" ht="32.25" customHeight="1" x14ac:dyDescent="0.2">
      <c r="B36" s="43"/>
      <c r="C36" s="25"/>
      <c r="D36" s="42"/>
      <c r="E36" s="23"/>
      <c r="F36" s="23"/>
      <c r="G36" s="23"/>
      <c r="H36" s="23"/>
      <c r="I36" s="60"/>
      <c r="J36" s="40"/>
    </row>
    <row r="37" spans="2:10" ht="32.25" customHeight="1" x14ac:dyDescent="0.2">
      <c r="B37" s="43"/>
      <c r="C37" s="25"/>
      <c r="D37" s="42"/>
      <c r="E37" s="23"/>
      <c r="F37" s="23"/>
      <c r="G37" s="23"/>
      <c r="H37" s="23"/>
      <c r="I37" s="60"/>
      <c r="J37" s="40"/>
    </row>
    <row r="38" spans="2:10" ht="32.25" customHeight="1" x14ac:dyDescent="0.2">
      <c r="B38" s="43"/>
      <c r="C38" s="25"/>
      <c r="D38" s="42"/>
      <c r="E38" s="23"/>
      <c r="F38" s="23"/>
      <c r="G38" s="23"/>
      <c r="H38" s="23"/>
      <c r="I38" s="60"/>
      <c r="J38" s="40"/>
    </row>
    <row r="39" spans="2:10" ht="32.25" customHeight="1" x14ac:dyDescent="0.2">
      <c r="B39" s="43"/>
      <c r="C39" s="25"/>
      <c r="D39" s="42"/>
      <c r="E39" s="23"/>
      <c r="F39" s="23"/>
      <c r="G39" s="23"/>
      <c r="H39" s="23"/>
      <c r="I39" s="60"/>
      <c r="J39" s="40"/>
    </row>
    <row r="40" spans="2:10" ht="32.25" customHeight="1" x14ac:dyDescent="0.2">
      <c r="B40" s="43"/>
      <c r="C40" s="25"/>
      <c r="D40" s="42"/>
      <c r="E40" s="23"/>
      <c r="F40" s="23"/>
      <c r="G40" s="23"/>
      <c r="H40" s="23"/>
      <c r="I40" s="60"/>
      <c r="J40" s="40"/>
    </row>
  </sheetData>
  <dataValidations count="14">
    <dataValidation allowBlank="1" showInputMessage="1" showErrorMessage="1" prompt="Navigation link to Goals worksheet" sqref="G1"/>
    <dataValidation allowBlank="1" showInputMessage="1" showErrorMessage="1" prompt="Navigation link to Exercise worksheet" sqref="H1:I1"/>
    <dataValidation allowBlank="1" showInputMessage="1" showErrorMessage="1" prompt="Enter Date in this column under this heading. Use heading filters to find specific entries" sqref="B3"/>
    <dataValidation allowBlank="1" showInputMessage="1" showErrorMessage="1" prompt="Enter Time in this column under this heading" sqref="C3"/>
    <dataValidation allowBlank="1" showInputMessage="1" showErrorMessage="1" prompt="Enter Description like Breakfast, Lunch, or Dinner in this column under this heading" sqref="D3"/>
    <dataValidation allowBlank="1" showInputMessage="1" showErrorMessage="1" prompt="Enter total Calories in this column under this heading" sqref="E3"/>
    <dataValidation allowBlank="1" showInputMessage="1" showErrorMessage="1" prompt="Enter total Carbs in this column under this heading" sqref="F3"/>
    <dataValidation allowBlank="1" showInputMessage="1" showErrorMessage="1" prompt="Enter total Protein in this column under this heading" sqref="G3"/>
    <dataValidation allowBlank="1" showInputMessage="1" showErrorMessage="1" prompt="Enter total Fat in this column under this heading" sqref="H3:I3"/>
    <dataValidation allowBlank="1" showInputMessage="1" showErrorMessage="1" prompt="Enter Notes in this column under this heading" sqref="J3"/>
    <dataValidation allowBlank="1" showInputMessage="1" showErrorMessage="1" prompt="Track Diet in this worksheet. Enter diet information in the Diet table. Last two weeks’ information will be displayed on Dietary Analysis chart in Goals worksheet" sqref="A1"/>
    <dataValidation allowBlank="1" showInputMessage="1" showErrorMessage="1" prompt="Title of this worksheet is in this cell. Select cell G1 to navigate to Goals worksheet and cell H1 to navigate to Exercise worksheet" sqref="B1"/>
    <dataValidation allowBlank="1" showInputMessage="1" showErrorMessage="1" prompt="Subtitle of this worksheet is in this cell. Enter diet information in the table below" sqref="B2"/>
    <dataValidation allowBlank="1" showInputMessage="1" showErrorMessage="1" prompt="An Exercise Analysis Clustered Column chart showing calories burned and an overlaying line chart showing exercise duration is in cells C9 to K16" sqref="N5"/>
  </dataValidations>
  <hyperlinks>
    <hyperlink ref="G1" location="GOALS!A1" tooltip="Select to view Goals worksheet" display="Goals"/>
    <hyperlink ref="H1" location="EXERCISE!A1" tooltip="Select to view Exercise worksheet" display="Exercise"/>
  </hyperlinks>
  <printOptions horizontalCentered="1"/>
  <pageMargins left="0.4" right="0.4" top="0.4" bottom="0.4" header="0.3" footer="0.3"/>
  <pageSetup scale="72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F109"/>
  <sheetViews>
    <sheetView showGridLines="0" topLeftCell="A4" zoomScaleNormal="100" workbookViewId="0">
      <selection activeCell="C30" sqref="C30"/>
    </sheetView>
  </sheetViews>
  <sheetFormatPr defaultRowHeight="21" customHeight="1" x14ac:dyDescent="0.2"/>
  <cols>
    <col min="1" max="1" width="2.75" style="46" customWidth="1"/>
    <col min="2" max="2" width="2.125" style="47" customWidth="1"/>
    <col min="3" max="3" width="46.25" style="46" bestFit="1" customWidth="1"/>
    <col min="4" max="4" width="15.5" style="46" customWidth="1"/>
    <col min="5" max="5" width="10.375" style="46" customWidth="1"/>
    <col min="6" max="6" width="10.875" style="46" customWidth="1"/>
    <col min="7" max="7" width="9" style="46" customWidth="1"/>
    <col min="8" max="16384" width="9" style="46"/>
  </cols>
  <sheetData>
    <row r="1" spans="1:6" ht="14.25" x14ac:dyDescent="0.2">
      <c r="B1" s="46"/>
    </row>
    <row r="2" spans="1:6" ht="48.75" x14ac:dyDescent="0.2">
      <c r="B2" s="46"/>
      <c r="C2" s="58" t="s">
        <v>63</v>
      </c>
      <c r="D2" s="58"/>
      <c r="E2" s="58"/>
      <c r="F2" s="58"/>
    </row>
    <row r="3" spans="1:6" ht="14.25" x14ac:dyDescent="0.2">
      <c r="B3" s="46"/>
    </row>
    <row r="4" spans="1:6" ht="21" customHeight="1" x14ac:dyDescent="0.2">
      <c r="B4" s="46"/>
      <c r="C4" s="57" t="s">
        <v>47</v>
      </c>
      <c r="D4" s="57" t="s">
        <v>48</v>
      </c>
      <c r="E4" s="56" t="s">
        <v>49</v>
      </c>
      <c r="F4" s="56" t="s">
        <v>50</v>
      </c>
    </row>
    <row r="5" spans="1:6" ht="21" customHeight="1" x14ac:dyDescent="0.2">
      <c r="B5" s="46"/>
      <c r="C5" s="51" t="s">
        <v>51</v>
      </c>
      <c r="D5" s="50" t="s">
        <v>52</v>
      </c>
      <c r="E5" s="49">
        <v>1</v>
      </c>
      <c r="F5" s="48">
        <v>1</v>
      </c>
    </row>
    <row r="6" spans="1:6" ht="21" customHeight="1" x14ac:dyDescent="0.2">
      <c r="B6" s="46"/>
      <c r="C6" s="51" t="s">
        <v>53</v>
      </c>
      <c r="D6" s="50" t="s">
        <v>52</v>
      </c>
      <c r="E6" s="49">
        <v>1</v>
      </c>
      <c r="F6" s="48">
        <v>1</v>
      </c>
    </row>
    <row r="7" spans="1:6" ht="21" customHeight="1" x14ac:dyDescent="0.2">
      <c r="B7" s="46"/>
      <c r="C7" s="51" t="s">
        <v>54</v>
      </c>
      <c r="D7" s="50" t="s">
        <v>52</v>
      </c>
      <c r="E7" s="49">
        <v>1</v>
      </c>
      <c r="F7" s="48">
        <v>1</v>
      </c>
    </row>
    <row r="8" spans="1:6" ht="21" customHeight="1" x14ac:dyDescent="0.2">
      <c r="B8" s="46"/>
      <c r="C8" s="51" t="s">
        <v>85</v>
      </c>
      <c r="D8" s="50" t="s">
        <v>55</v>
      </c>
      <c r="E8" s="49">
        <v>1</v>
      </c>
      <c r="F8" s="48">
        <v>1</v>
      </c>
    </row>
    <row r="9" spans="1:6" ht="21" customHeight="1" x14ac:dyDescent="0.2">
      <c r="B9" s="46"/>
      <c r="C9" s="51" t="s">
        <v>84</v>
      </c>
      <c r="D9" s="50" t="s">
        <v>55</v>
      </c>
      <c r="E9" s="49">
        <v>1</v>
      </c>
      <c r="F9" s="48">
        <v>0</v>
      </c>
    </row>
    <row r="10" spans="1:6" ht="21" customHeight="1" x14ac:dyDescent="0.2">
      <c r="B10" s="46"/>
      <c r="C10" s="51" t="s">
        <v>86</v>
      </c>
      <c r="D10" s="50" t="s">
        <v>55</v>
      </c>
      <c r="E10" s="49">
        <v>1</v>
      </c>
      <c r="F10" s="48">
        <v>0</v>
      </c>
    </row>
    <row r="11" spans="1:6" ht="21" customHeight="1" x14ac:dyDescent="0.2">
      <c r="B11" s="46"/>
      <c r="C11" s="51" t="s">
        <v>87</v>
      </c>
      <c r="D11" s="50" t="s">
        <v>55</v>
      </c>
      <c r="E11" s="49">
        <v>1</v>
      </c>
      <c r="F11" s="48">
        <v>1</v>
      </c>
    </row>
    <row r="12" spans="1:6" ht="21" customHeight="1" x14ac:dyDescent="0.2">
      <c r="B12" s="46"/>
      <c r="C12" s="51" t="s">
        <v>57</v>
      </c>
      <c r="D12" s="50" t="s">
        <v>56</v>
      </c>
      <c r="E12" s="49">
        <v>1</v>
      </c>
      <c r="F12" s="48">
        <v>1</v>
      </c>
    </row>
    <row r="13" spans="1:6" ht="21" customHeight="1" x14ac:dyDescent="0.2">
      <c r="B13" s="46"/>
      <c r="C13" s="51" t="s">
        <v>88</v>
      </c>
      <c r="D13" s="50" t="s">
        <v>56</v>
      </c>
      <c r="E13" s="49">
        <v>2</v>
      </c>
      <c r="F13" s="48">
        <v>1</v>
      </c>
    </row>
    <row r="14" spans="1:6" ht="21" customHeight="1" x14ac:dyDescent="0.2">
      <c r="B14" s="46"/>
      <c r="C14" s="51" t="s">
        <v>59</v>
      </c>
      <c r="D14" s="50" t="s">
        <v>56</v>
      </c>
      <c r="E14" s="49">
        <v>1</v>
      </c>
      <c r="F14" s="48">
        <v>1</v>
      </c>
    </row>
    <row r="15" spans="1:6" ht="21" customHeight="1" x14ac:dyDescent="0.2">
      <c r="A15" s="55" t="s">
        <v>58</v>
      </c>
      <c r="B15" s="54">
        <f>COUNTIF(tblChecklist8[PACKED],"&gt;0")/COUNTA(tblChecklist8[ITEM])</f>
        <v>0.73913043478260865</v>
      </c>
      <c r="C15" s="51" t="s">
        <v>89</v>
      </c>
      <c r="D15" s="50" t="s">
        <v>56</v>
      </c>
      <c r="E15" s="49">
        <v>1</v>
      </c>
      <c r="F15" s="48">
        <v>0</v>
      </c>
    </row>
    <row r="16" spans="1:6" ht="21" customHeight="1" x14ac:dyDescent="0.2">
      <c r="B16" s="46"/>
      <c r="C16" s="51" t="s">
        <v>83</v>
      </c>
      <c r="D16" s="50" t="s">
        <v>29</v>
      </c>
      <c r="E16" s="49">
        <v>2</v>
      </c>
      <c r="F16" s="48">
        <v>1</v>
      </c>
    </row>
    <row r="17" spans="2:6" ht="21" customHeight="1" x14ac:dyDescent="0.2">
      <c r="B17" s="46"/>
      <c r="C17" s="51" t="s">
        <v>60</v>
      </c>
      <c r="D17" s="50" t="s">
        <v>29</v>
      </c>
      <c r="E17" s="49">
        <v>4</v>
      </c>
      <c r="F17" s="48">
        <v>1</v>
      </c>
    </row>
    <row r="18" spans="2:6" ht="21" customHeight="1" x14ac:dyDescent="0.2">
      <c r="B18" s="46"/>
      <c r="C18" s="51" t="s">
        <v>61</v>
      </c>
      <c r="D18" s="50" t="s">
        <v>29</v>
      </c>
      <c r="E18" s="49">
        <v>4</v>
      </c>
      <c r="F18" s="48">
        <v>1</v>
      </c>
    </row>
    <row r="19" spans="2:6" ht="21" customHeight="1" x14ac:dyDescent="0.2">
      <c r="B19" s="53"/>
      <c r="C19" s="51" t="s">
        <v>90</v>
      </c>
      <c r="D19" s="50" t="s">
        <v>29</v>
      </c>
      <c r="E19" s="49">
        <v>2</v>
      </c>
      <c r="F19" s="48">
        <v>1</v>
      </c>
    </row>
    <row r="20" spans="2:6" ht="21" customHeight="1" x14ac:dyDescent="0.2">
      <c r="B20" s="46"/>
      <c r="C20" s="51" t="s">
        <v>91</v>
      </c>
      <c r="D20" s="50" t="s">
        <v>62</v>
      </c>
      <c r="E20" s="49">
        <v>2</v>
      </c>
      <c r="F20" s="48">
        <v>1</v>
      </c>
    </row>
    <row r="21" spans="2:6" ht="21" customHeight="1" x14ac:dyDescent="0.2">
      <c r="C21" s="51" t="s">
        <v>92</v>
      </c>
      <c r="D21" s="50" t="s">
        <v>62</v>
      </c>
      <c r="E21" s="49">
        <v>1</v>
      </c>
      <c r="F21" s="48">
        <v>1</v>
      </c>
    </row>
    <row r="22" spans="2:6" ht="21" customHeight="1" x14ac:dyDescent="0.2">
      <c r="B22" s="52"/>
      <c r="C22" s="51" t="s">
        <v>93</v>
      </c>
      <c r="D22" s="50" t="s">
        <v>55</v>
      </c>
      <c r="E22" s="49">
        <v>1</v>
      </c>
      <c r="F22" s="48">
        <v>1</v>
      </c>
    </row>
    <row r="23" spans="2:6" ht="21" customHeight="1" x14ac:dyDescent="0.2">
      <c r="B23" s="52"/>
      <c r="C23" s="51" t="s">
        <v>94</v>
      </c>
      <c r="D23" s="50" t="s">
        <v>62</v>
      </c>
      <c r="E23" s="49">
        <v>1</v>
      </c>
      <c r="F23" s="48">
        <v>1</v>
      </c>
    </row>
    <row r="24" spans="2:6" ht="21" customHeight="1" x14ac:dyDescent="0.2">
      <c r="B24" s="52"/>
      <c r="C24" s="51" t="s">
        <v>95</v>
      </c>
      <c r="D24" s="50" t="s">
        <v>62</v>
      </c>
      <c r="E24" s="49">
        <v>3</v>
      </c>
      <c r="F24" s="48">
        <v>1</v>
      </c>
    </row>
    <row r="25" spans="2:6" ht="21" customHeight="1" x14ac:dyDescent="0.2">
      <c r="B25" s="52"/>
      <c r="C25" s="51" t="s">
        <v>67</v>
      </c>
      <c r="D25" s="50" t="s">
        <v>29</v>
      </c>
      <c r="E25" s="49">
        <v>2</v>
      </c>
      <c r="F25" s="48">
        <v>0</v>
      </c>
    </row>
    <row r="26" spans="2:6" ht="21" customHeight="1" x14ac:dyDescent="0.2">
      <c r="B26" s="52"/>
      <c r="C26" s="51" t="s">
        <v>72</v>
      </c>
      <c r="D26" s="50" t="s">
        <v>29</v>
      </c>
      <c r="E26" s="49">
        <v>1</v>
      </c>
      <c r="F26" s="48">
        <v>0</v>
      </c>
    </row>
    <row r="27" spans="2:6" ht="21" customHeight="1" x14ac:dyDescent="0.2">
      <c r="B27" s="52"/>
      <c r="C27" s="51" t="s">
        <v>88</v>
      </c>
      <c r="D27" s="50" t="s">
        <v>56</v>
      </c>
      <c r="E27" s="49">
        <v>1</v>
      </c>
      <c r="F27" s="48">
        <v>0</v>
      </c>
    </row>
    <row r="28" spans="2:6" ht="21" customHeight="1" x14ac:dyDescent="0.2">
      <c r="B28" s="52"/>
      <c r="C28" s="51"/>
      <c r="D28" s="50"/>
      <c r="E28" s="49"/>
      <c r="F28" s="48">
        <v>0</v>
      </c>
    </row>
    <row r="29" spans="2:6" ht="21" customHeight="1" x14ac:dyDescent="0.2">
      <c r="C29" s="51"/>
      <c r="D29" s="50"/>
      <c r="E29" s="49"/>
      <c r="F29" s="48"/>
    </row>
    <row r="30" spans="2:6" ht="21" customHeight="1" x14ac:dyDescent="0.2">
      <c r="C30" s="51"/>
      <c r="D30" s="50"/>
      <c r="E30" s="49"/>
      <c r="F30" s="48"/>
    </row>
    <row r="31" spans="2:6" ht="21" customHeight="1" x14ac:dyDescent="0.2">
      <c r="C31" s="51"/>
      <c r="D31" s="50"/>
      <c r="E31" s="49"/>
      <c r="F31" s="48"/>
    </row>
    <row r="32" spans="2:6" ht="21" customHeight="1" x14ac:dyDescent="0.2">
      <c r="C32" s="51"/>
      <c r="D32" s="50"/>
      <c r="E32" s="49"/>
      <c r="F32" s="48"/>
    </row>
    <row r="33" spans="3:6" ht="21" customHeight="1" x14ac:dyDescent="0.2">
      <c r="C33" s="51"/>
      <c r="D33" s="50"/>
      <c r="E33" s="49"/>
      <c r="F33" s="48"/>
    </row>
    <row r="34" spans="3:6" ht="21" customHeight="1" x14ac:dyDescent="0.2">
      <c r="C34" s="51"/>
      <c r="D34" s="50"/>
      <c r="E34" s="49"/>
      <c r="F34" s="48"/>
    </row>
    <row r="35" spans="3:6" ht="21" customHeight="1" x14ac:dyDescent="0.2">
      <c r="C35" s="51"/>
      <c r="D35" s="50"/>
      <c r="E35" s="49"/>
      <c r="F35" s="48"/>
    </row>
    <row r="36" spans="3:6" ht="21" customHeight="1" x14ac:dyDescent="0.2">
      <c r="C36" s="51"/>
      <c r="D36" s="50"/>
      <c r="E36" s="49"/>
      <c r="F36" s="48"/>
    </row>
    <row r="37" spans="3:6" ht="21" customHeight="1" x14ac:dyDescent="0.2">
      <c r="C37" s="51"/>
      <c r="D37" s="50"/>
      <c r="E37" s="49"/>
      <c r="F37" s="48"/>
    </row>
    <row r="38" spans="3:6" ht="21" customHeight="1" x14ac:dyDescent="0.2">
      <c r="C38" s="51"/>
      <c r="D38" s="50"/>
      <c r="E38" s="49"/>
      <c r="F38" s="48"/>
    </row>
    <row r="39" spans="3:6" ht="21" customHeight="1" x14ac:dyDescent="0.2">
      <c r="C39" s="51"/>
      <c r="D39" s="50"/>
      <c r="E39" s="49"/>
      <c r="F39" s="48"/>
    </row>
    <row r="40" spans="3:6" ht="21" customHeight="1" x14ac:dyDescent="0.2">
      <c r="C40" s="51"/>
      <c r="D40" s="50"/>
      <c r="E40" s="49"/>
      <c r="F40" s="48"/>
    </row>
    <row r="41" spans="3:6" ht="21" customHeight="1" x14ac:dyDescent="0.2">
      <c r="C41" s="51"/>
      <c r="D41" s="50"/>
      <c r="E41" s="49"/>
      <c r="F41" s="48"/>
    </row>
    <row r="42" spans="3:6" ht="21" customHeight="1" x14ac:dyDescent="0.2">
      <c r="C42" s="51"/>
      <c r="D42" s="50"/>
      <c r="E42" s="49"/>
      <c r="F42" s="48"/>
    </row>
    <row r="43" spans="3:6" ht="21" customHeight="1" x14ac:dyDescent="0.2">
      <c r="C43" s="51"/>
      <c r="D43" s="50"/>
      <c r="E43" s="49"/>
      <c r="F43" s="48"/>
    </row>
    <row r="44" spans="3:6" ht="21" customHeight="1" x14ac:dyDescent="0.2">
      <c r="C44" s="51"/>
      <c r="D44" s="50"/>
      <c r="E44" s="49"/>
      <c r="F44" s="48"/>
    </row>
    <row r="45" spans="3:6" ht="21" customHeight="1" x14ac:dyDescent="0.2">
      <c r="C45" s="51"/>
      <c r="D45" s="50"/>
      <c r="E45" s="49"/>
      <c r="F45" s="48"/>
    </row>
    <row r="46" spans="3:6" ht="21" customHeight="1" x14ac:dyDescent="0.2">
      <c r="C46" s="51"/>
      <c r="D46" s="50"/>
      <c r="E46" s="49"/>
      <c r="F46" s="48"/>
    </row>
    <row r="47" spans="3:6" ht="21" customHeight="1" x14ac:dyDescent="0.2">
      <c r="C47" s="51"/>
      <c r="D47" s="50"/>
      <c r="E47" s="49"/>
      <c r="F47" s="48"/>
    </row>
    <row r="48" spans="3:6" ht="21" customHeight="1" x14ac:dyDescent="0.2">
      <c r="C48" s="51"/>
      <c r="D48" s="50"/>
      <c r="E48" s="49"/>
      <c r="F48" s="48"/>
    </row>
    <row r="49" spans="3:6" ht="21" customHeight="1" x14ac:dyDescent="0.2">
      <c r="C49" s="51"/>
      <c r="D49" s="50"/>
      <c r="E49" s="49"/>
      <c r="F49" s="48"/>
    </row>
    <row r="50" spans="3:6" ht="21" customHeight="1" x14ac:dyDescent="0.2">
      <c r="C50" s="51"/>
      <c r="D50" s="50"/>
      <c r="E50" s="49"/>
      <c r="F50" s="48"/>
    </row>
    <row r="51" spans="3:6" ht="21" customHeight="1" x14ac:dyDescent="0.2">
      <c r="C51" s="51"/>
      <c r="D51" s="50"/>
      <c r="E51" s="49"/>
      <c r="F51" s="48"/>
    </row>
    <row r="52" spans="3:6" ht="21" customHeight="1" x14ac:dyDescent="0.2">
      <c r="C52" s="51"/>
      <c r="D52" s="50"/>
      <c r="E52" s="49"/>
      <c r="F52" s="48"/>
    </row>
    <row r="53" spans="3:6" ht="21" customHeight="1" x14ac:dyDescent="0.2">
      <c r="C53" s="51"/>
      <c r="D53" s="50"/>
      <c r="E53" s="49"/>
      <c r="F53" s="48"/>
    </row>
    <row r="54" spans="3:6" ht="21" customHeight="1" x14ac:dyDescent="0.2">
      <c r="C54" s="51"/>
      <c r="D54" s="50"/>
      <c r="E54" s="49"/>
      <c r="F54" s="48"/>
    </row>
    <row r="55" spans="3:6" ht="21" customHeight="1" x14ac:dyDescent="0.2">
      <c r="C55" s="51"/>
      <c r="D55" s="50"/>
      <c r="E55" s="49"/>
      <c r="F55" s="48"/>
    </row>
    <row r="56" spans="3:6" ht="21" customHeight="1" x14ac:dyDescent="0.2">
      <c r="C56" s="51"/>
      <c r="D56" s="50"/>
      <c r="E56" s="49"/>
      <c r="F56" s="48"/>
    </row>
    <row r="57" spans="3:6" ht="21" customHeight="1" x14ac:dyDescent="0.2">
      <c r="C57" s="51"/>
      <c r="D57" s="50"/>
      <c r="E57" s="49"/>
      <c r="F57" s="48"/>
    </row>
    <row r="58" spans="3:6" ht="21" customHeight="1" x14ac:dyDescent="0.2">
      <c r="C58" s="51"/>
      <c r="D58" s="50"/>
      <c r="E58" s="49"/>
      <c r="F58" s="48"/>
    </row>
    <row r="59" spans="3:6" ht="21" customHeight="1" x14ac:dyDescent="0.2">
      <c r="C59" s="51"/>
      <c r="D59" s="50"/>
      <c r="E59" s="49"/>
      <c r="F59" s="48"/>
    </row>
    <row r="60" spans="3:6" ht="21" customHeight="1" x14ac:dyDescent="0.2">
      <c r="C60" s="51"/>
      <c r="D60" s="50"/>
      <c r="E60" s="49"/>
      <c r="F60" s="48"/>
    </row>
    <row r="61" spans="3:6" ht="21" customHeight="1" x14ac:dyDescent="0.2">
      <c r="C61" s="51"/>
      <c r="D61" s="50"/>
      <c r="E61" s="49"/>
      <c r="F61" s="48"/>
    </row>
    <row r="62" spans="3:6" ht="21" customHeight="1" x14ac:dyDescent="0.2">
      <c r="C62" s="51"/>
      <c r="D62" s="50"/>
      <c r="E62" s="49"/>
      <c r="F62" s="48"/>
    </row>
    <row r="63" spans="3:6" ht="21" customHeight="1" x14ac:dyDescent="0.2">
      <c r="C63" s="51"/>
      <c r="D63" s="50"/>
      <c r="E63" s="49"/>
      <c r="F63" s="48"/>
    </row>
    <row r="64" spans="3:6" ht="21" customHeight="1" x14ac:dyDescent="0.2">
      <c r="C64" s="51"/>
      <c r="D64" s="50"/>
      <c r="E64" s="49"/>
      <c r="F64" s="48"/>
    </row>
    <row r="65" spans="3:6" ht="21" customHeight="1" x14ac:dyDescent="0.2">
      <c r="C65" s="51"/>
      <c r="D65" s="50"/>
      <c r="E65" s="49"/>
      <c r="F65" s="48"/>
    </row>
    <row r="66" spans="3:6" ht="21" customHeight="1" x14ac:dyDescent="0.2">
      <c r="C66" s="51"/>
      <c r="D66" s="50"/>
      <c r="E66" s="49"/>
      <c r="F66" s="48"/>
    </row>
    <row r="67" spans="3:6" ht="21" customHeight="1" x14ac:dyDescent="0.2">
      <c r="C67" s="51"/>
      <c r="D67" s="50"/>
      <c r="E67" s="49"/>
      <c r="F67" s="48"/>
    </row>
    <row r="68" spans="3:6" ht="21" customHeight="1" x14ac:dyDescent="0.2">
      <c r="C68" s="51"/>
      <c r="D68" s="50"/>
      <c r="E68" s="49"/>
      <c r="F68" s="48"/>
    </row>
    <row r="69" spans="3:6" ht="21" customHeight="1" x14ac:dyDescent="0.2">
      <c r="C69" s="51"/>
      <c r="D69" s="50"/>
      <c r="E69" s="49"/>
      <c r="F69" s="48"/>
    </row>
    <row r="70" spans="3:6" ht="21" customHeight="1" x14ac:dyDescent="0.2">
      <c r="C70" s="51"/>
      <c r="D70" s="50"/>
      <c r="E70" s="49"/>
      <c r="F70" s="48"/>
    </row>
    <row r="71" spans="3:6" ht="21" customHeight="1" x14ac:dyDescent="0.2">
      <c r="C71" s="51"/>
      <c r="D71" s="50"/>
      <c r="E71" s="49"/>
      <c r="F71" s="48"/>
    </row>
    <row r="72" spans="3:6" ht="21" customHeight="1" x14ac:dyDescent="0.2">
      <c r="C72" s="51"/>
      <c r="D72" s="50"/>
      <c r="E72" s="49"/>
      <c r="F72" s="48"/>
    </row>
    <row r="73" spans="3:6" ht="21" customHeight="1" x14ac:dyDescent="0.2">
      <c r="C73" s="51"/>
      <c r="D73" s="50"/>
      <c r="E73" s="49"/>
      <c r="F73" s="48"/>
    </row>
    <row r="74" spans="3:6" ht="21" customHeight="1" x14ac:dyDescent="0.2">
      <c r="C74" s="51"/>
      <c r="D74" s="50"/>
      <c r="E74" s="49"/>
      <c r="F74" s="48"/>
    </row>
    <row r="75" spans="3:6" ht="21" customHeight="1" x14ac:dyDescent="0.2">
      <c r="C75" s="51"/>
      <c r="D75" s="50"/>
      <c r="E75" s="49"/>
      <c r="F75" s="48"/>
    </row>
    <row r="76" spans="3:6" ht="21" customHeight="1" x14ac:dyDescent="0.2">
      <c r="C76" s="51"/>
      <c r="D76" s="50"/>
      <c r="E76" s="49"/>
      <c r="F76" s="48"/>
    </row>
    <row r="77" spans="3:6" ht="21" customHeight="1" x14ac:dyDescent="0.2">
      <c r="C77" s="51"/>
      <c r="D77" s="50"/>
      <c r="E77" s="49"/>
      <c r="F77" s="48"/>
    </row>
    <row r="78" spans="3:6" ht="21" customHeight="1" x14ac:dyDescent="0.2">
      <c r="C78" s="51"/>
      <c r="D78" s="50"/>
      <c r="E78" s="49"/>
      <c r="F78" s="48"/>
    </row>
    <row r="79" spans="3:6" ht="21" customHeight="1" x14ac:dyDescent="0.2">
      <c r="C79" s="51"/>
      <c r="D79" s="50"/>
      <c r="E79" s="49"/>
      <c r="F79" s="48"/>
    </row>
    <row r="80" spans="3:6" ht="21" customHeight="1" x14ac:dyDescent="0.2">
      <c r="C80" s="51"/>
      <c r="D80" s="50"/>
      <c r="E80" s="49"/>
      <c r="F80" s="48"/>
    </row>
    <row r="81" spans="3:6" ht="21" customHeight="1" x14ac:dyDescent="0.2">
      <c r="C81" s="51"/>
      <c r="D81" s="50"/>
      <c r="E81" s="49"/>
      <c r="F81" s="48"/>
    </row>
    <row r="82" spans="3:6" ht="21" customHeight="1" x14ac:dyDescent="0.2">
      <c r="C82" s="51"/>
      <c r="D82" s="50"/>
      <c r="E82" s="49"/>
      <c r="F82" s="48"/>
    </row>
    <row r="83" spans="3:6" ht="21" customHeight="1" x14ac:dyDescent="0.2">
      <c r="C83" s="51"/>
      <c r="D83" s="50"/>
      <c r="E83" s="49"/>
      <c r="F83" s="48"/>
    </row>
    <row r="84" spans="3:6" ht="21" customHeight="1" x14ac:dyDescent="0.2">
      <c r="C84" s="51"/>
      <c r="D84" s="50"/>
      <c r="E84" s="49"/>
      <c r="F84" s="48"/>
    </row>
    <row r="85" spans="3:6" ht="21" customHeight="1" x14ac:dyDescent="0.2">
      <c r="C85" s="51"/>
      <c r="D85" s="50"/>
      <c r="E85" s="49"/>
      <c r="F85" s="48"/>
    </row>
    <row r="86" spans="3:6" ht="21" customHeight="1" x14ac:dyDescent="0.2">
      <c r="C86" s="51"/>
      <c r="D86" s="50"/>
      <c r="E86" s="49"/>
      <c r="F86" s="48"/>
    </row>
    <row r="87" spans="3:6" ht="21" customHeight="1" x14ac:dyDescent="0.2">
      <c r="C87" s="51"/>
      <c r="D87" s="50"/>
      <c r="E87" s="49"/>
      <c r="F87" s="48"/>
    </row>
    <row r="88" spans="3:6" ht="21" customHeight="1" x14ac:dyDescent="0.2">
      <c r="C88" s="51"/>
      <c r="D88" s="50"/>
      <c r="E88" s="49"/>
      <c r="F88" s="48"/>
    </row>
    <row r="89" spans="3:6" ht="21" customHeight="1" x14ac:dyDescent="0.2">
      <c r="C89" s="51"/>
      <c r="D89" s="50"/>
      <c r="E89" s="49"/>
      <c r="F89" s="48"/>
    </row>
    <row r="90" spans="3:6" ht="21" customHeight="1" x14ac:dyDescent="0.2">
      <c r="C90" s="51"/>
      <c r="D90" s="50"/>
      <c r="E90" s="49"/>
      <c r="F90" s="48"/>
    </row>
    <row r="91" spans="3:6" ht="21" customHeight="1" x14ac:dyDescent="0.2">
      <c r="C91" s="51"/>
      <c r="D91" s="50"/>
      <c r="E91" s="49"/>
      <c r="F91" s="48"/>
    </row>
    <row r="92" spans="3:6" ht="21" customHeight="1" x14ac:dyDescent="0.2">
      <c r="C92" s="51"/>
      <c r="D92" s="50"/>
      <c r="E92" s="49"/>
      <c r="F92" s="48"/>
    </row>
    <row r="93" spans="3:6" ht="21" customHeight="1" x14ac:dyDescent="0.2">
      <c r="C93" s="51"/>
      <c r="D93" s="50"/>
      <c r="E93" s="49"/>
      <c r="F93" s="48"/>
    </row>
    <row r="94" spans="3:6" ht="21" customHeight="1" x14ac:dyDescent="0.2">
      <c r="C94" s="51"/>
      <c r="D94" s="50"/>
      <c r="E94" s="49"/>
      <c r="F94" s="48"/>
    </row>
    <row r="95" spans="3:6" ht="21" customHeight="1" x14ac:dyDescent="0.2">
      <c r="C95" s="51"/>
      <c r="D95" s="50"/>
      <c r="E95" s="49"/>
      <c r="F95" s="48"/>
    </row>
    <row r="96" spans="3:6" ht="21" customHeight="1" x14ac:dyDescent="0.2">
      <c r="C96" s="51"/>
      <c r="D96" s="50"/>
      <c r="E96" s="49"/>
      <c r="F96" s="48"/>
    </row>
    <row r="97" spans="3:6" ht="21" customHeight="1" x14ac:dyDescent="0.2">
      <c r="C97" s="51"/>
      <c r="D97" s="50"/>
      <c r="E97" s="49"/>
      <c r="F97" s="48"/>
    </row>
    <row r="98" spans="3:6" ht="21" customHeight="1" x14ac:dyDescent="0.2">
      <c r="C98" s="51"/>
      <c r="D98" s="50"/>
      <c r="E98" s="49"/>
      <c r="F98" s="48"/>
    </row>
    <row r="99" spans="3:6" ht="21" customHeight="1" x14ac:dyDescent="0.2">
      <c r="C99" s="51"/>
      <c r="D99" s="50"/>
      <c r="E99" s="49"/>
      <c r="F99" s="48"/>
    </row>
    <row r="100" spans="3:6" ht="21" customHeight="1" x14ac:dyDescent="0.2">
      <c r="C100" s="51"/>
      <c r="D100" s="50"/>
      <c r="E100" s="49"/>
      <c r="F100" s="48"/>
    </row>
    <row r="101" spans="3:6" ht="21" customHeight="1" x14ac:dyDescent="0.2">
      <c r="C101" s="51"/>
      <c r="D101" s="50"/>
      <c r="E101" s="49"/>
      <c r="F101" s="48"/>
    </row>
    <row r="102" spans="3:6" ht="21" customHeight="1" x14ac:dyDescent="0.2">
      <c r="C102" s="51"/>
      <c r="D102" s="50"/>
      <c r="E102" s="49"/>
      <c r="F102" s="48"/>
    </row>
    <row r="103" spans="3:6" ht="21" customHeight="1" x14ac:dyDescent="0.2">
      <c r="C103" s="51"/>
      <c r="D103" s="50"/>
      <c r="E103" s="49"/>
      <c r="F103" s="48"/>
    </row>
    <row r="104" spans="3:6" ht="21" customHeight="1" x14ac:dyDescent="0.2">
      <c r="C104" s="51"/>
      <c r="D104" s="50"/>
      <c r="E104" s="49"/>
      <c r="F104" s="48"/>
    </row>
    <row r="105" spans="3:6" ht="21" customHeight="1" x14ac:dyDescent="0.2">
      <c r="C105" s="51"/>
      <c r="D105" s="50"/>
      <c r="E105" s="49"/>
      <c r="F105" s="48"/>
    </row>
    <row r="106" spans="3:6" ht="21" customHeight="1" x14ac:dyDescent="0.2">
      <c r="C106" s="51"/>
      <c r="D106" s="50"/>
      <c r="E106" s="49"/>
      <c r="F106" s="48"/>
    </row>
    <row r="107" spans="3:6" ht="21" customHeight="1" x14ac:dyDescent="0.2">
      <c r="C107" s="51"/>
      <c r="D107" s="50"/>
      <c r="E107" s="49"/>
      <c r="F107" s="48"/>
    </row>
    <row r="108" spans="3:6" ht="21" customHeight="1" x14ac:dyDescent="0.2">
      <c r="C108" s="51"/>
      <c r="D108" s="50"/>
      <c r="E108" s="49"/>
      <c r="F108" s="48"/>
    </row>
    <row r="109" spans="3:6" ht="21" customHeight="1" x14ac:dyDescent="0.2">
      <c r="C109" s="51"/>
      <c r="D109" s="50"/>
      <c r="E109" s="49"/>
      <c r="F109" s="48"/>
    </row>
  </sheetData>
  <mergeCells count="1">
    <mergeCell ref="C2:F2"/>
  </mergeCells>
  <printOptions horizontalCentered="1"/>
  <pageMargins left="0.4" right="0.4" top="0.4" bottom="0.4" header="0.5" footer="0.25"/>
  <pageSetup fitToHeight="0" orientation="portrait" r:id="rId1"/>
  <headerFooter differentFirst="1">
    <oddFooter>&amp;RPage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475F782D-8EC2-4D97-A260-B825570E695A}">
            <x14:iconSet iconSet="3Symbols"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NoIcons" iconId="0"/>
              <x14:cfIcon iconSet="NoIcons" iconId="0"/>
              <x14:cfIcon iconSet="3Symbols2" iconId="2"/>
            </x14:iconSet>
          </x14:cfRule>
          <xm:sqref>F5:F109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8"/>
  </sheetPr>
  <dimension ref="B2:L54"/>
  <sheetViews>
    <sheetView showGridLines="0" workbookViewId="0">
      <selection activeCell="O17" sqref="O17"/>
    </sheetView>
  </sheetViews>
  <sheetFormatPr defaultRowHeight="14.25" x14ac:dyDescent="0.2"/>
  <cols>
    <col min="1" max="1" width="1.625" style="4" customWidth="1"/>
    <col min="2" max="2" width="21.5" style="4" customWidth="1"/>
    <col min="3" max="3" width="2.875" style="4" customWidth="1"/>
    <col min="4" max="4" width="8.625" style="4" customWidth="1"/>
    <col min="5" max="5" width="4.625" style="4" customWidth="1"/>
    <col min="6" max="6" width="16.125" style="4" customWidth="1"/>
    <col min="7" max="7" width="19.25" style="4" customWidth="1"/>
    <col min="8" max="8" width="18.125" style="4" customWidth="1"/>
    <col min="9" max="9" width="10.375" style="4" customWidth="1"/>
    <col min="10" max="10" width="4.875" style="4" customWidth="1"/>
    <col min="11" max="16384" width="9" style="4"/>
  </cols>
  <sheetData>
    <row r="2" spans="2:10" ht="27" x14ac:dyDescent="0.5">
      <c r="B2" s="28" t="s">
        <v>11</v>
      </c>
      <c r="C2" s="28"/>
      <c r="D2" s="28"/>
      <c r="E2" s="28"/>
      <c r="F2" s="28"/>
      <c r="G2" s="28"/>
      <c r="H2" s="28"/>
      <c r="I2" s="28"/>
      <c r="J2" s="28"/>
    </row>
    <row r="4" spans="2:10" ht="15" x14ac:dyDescent="0.2">
      <c r="B4" s="9" t="s">
        <v>3</v>
      </c>
      <c r="C4" s="9">
        <f>ROW(Diet[[#Headers],[DATE]])+1</f>
        <v>4</v>
      </c>
      <c r="D4" s="5" t="s">
        <v>4</v>
      </c>
      <c r="E4" s="5" t="s">
        <v>5</v>
      </c>
      <c r="F4" s="5" t="s">
        <v>17</v>
      </c>
      <c r="G4" s="5" t="s">
        <v>16</v>
      </c>
      <c r="H4" s="5" t="s">
        <v>15</v>
      </c>
      <c r="I4" s="5" t="s">
        <v>9</v>
      </c>
      <c r="J4" s="5" t="s">
        <v>6</v>
      </c>
    </row>
    <row r="5" spans="2:10" x14ac:dyDescent="0.2">
      <c r="B5" s="9" t="s">
        <v>2</v>
      </c>
      <c r="C5" s="10">
        <f>MATCH(9.99E+307,Diet[DATE])+DietRowStart-1</f>
        <v>34</v>
      </c>
      <c r="D5" s="6">
        <f>IFERROR(IF(INDEX(Diet[],DietLastEnd-DietRowStart-J5,1)&lt;&gt;"",INDEX(Diet[],DietLastEnd-DietRowStart-J5,1),""),"")</f>
        <v>43216</v>
      </c>
      <c r="E5" s="7" t="str">
        <f t="shared" ref="E5:E18" si="0">UPPER(TEXT(D5,"DDD"))</f>
        <v>THU</v>
      </c>
      <c r="F5" s="7">
        <f>IFERROR((IF(INDEX(Diet[],DietLastEnd-DietRowStart-J5,1)&lt;&gt;"",INDEX(Diet[],DietLastEnd-DietRowStart-J5,7),NA())),NA())</f>
        <v>12</v>
      </c>
      <c r="G5" s="7">
        <f>IFERROR((IF(INDEX(Diet[],DietLastEnd-DietRowStart-J5,1)&lt;&gt;"",INDEX(Diet[],DietLastEnd-DietRowStart-J5,6),NA())),NA())</f>
        <v>16</v>
      </c>
      <c r="H5" s="7">
        <f>IFERROR((IF(INDEX(Diet[],DietLastEnd-DietRowStart-J5,1)&lt;&gt;"",INDEX(Diet[],DietLastEnd-DietRowStart-J5,5),NA())),NA())</f>
        <v>48</v>
      </c>
      <c r="I5" s="7">
        <f>IFERROR((IF(INDEX(Diet[],DietLastEnd-DietRowStart-J5,1)&lt;&gt;"",INDEX(Diet[],DietLastEnd-DietRowStart-J5,4),NA())),NA())</f>
        <v>360</v>
      </c>
      <c r="J5" s="7">
        <v>12</v>
      </c>
    </row>
    <row r="6" spans="2:10" x14ac:dyDescent="0.2">
      <c r="B6" s="3"/>
      <c r="C6" s="3"/>
      <c r="D6" s="6">
        <f>IFERROR(IF(INDEX(Diet[],DietLastEnd-DietRowStart-J6,1)&lt;&gt;"",INDEX(Diet[],DietLastEnd-DietRowStart-J6,1),""),"")</f>
        <v>43216</v>
      </c>
      <c r="E6" s="7" t="str">
        <f t="shared" si="0"/>
        <v>THU</v>
      </c>
      <c r="F6" s="7">
        <f>IFERROR((IF(INDEX(Diet[],DietLastEnd-DietRowStart-J6,1)&lt;&gt;"",INDEX(Diet[],DietLastEnd-DietRowStart-J6,7),NA())),NA())</f>
        <v>0.4</v>
      </c>
      <c r="G6" s="7">
        <f>IFERROR((IF(INDEX(Diet[],DietLastEnd-DietRowStart-J6,1)&lt;&gt;"",INDEX(Diet[],DietLastEnd-DietRowStart-J6,6),NA())),NA())</f>
        <v>1.3</v>
      </c>
      <c r="H6" s="7">
        <f>IFERROR((IF(INDEX(Diet[],DietLastEnd-DietRowStart-J6,1)&lt;&gt;"",INDEX(Diet[],DietLastEnd-DietRowStart-J6,5),NA())),NA())</f>
        <v>27</v>
      </c>
      <c r="I6" s="7">
        <f>IFERROR((IF(INDEX(Diet[],DietLastEnd-DietRowStart-J6,1)&lt;&gt;"",INDEX(Diet[],DietLastEnd-DietRowStart-J6,4),NA())),NA())</f>
        <v>105</v>
      </c>
      <c r="J6" s="7">
        <v>11</v>
      </c>
    </row>
    <row r="7" spans="2:10" x14ac:dyDescent="0.2">
      <c r="B7" s="3"/>
      <c r="C7" s="3"/>
      <c r="D7" s="6">
        <f>IFERROR(IF(INDEX(Diet[],DietLastEnd-DietRowStart-J7,1)&lt;&gt;"",INDEX(Diet[],DietLastEnd-DietRowStart-J7,1),""),"")</f>
        <v>43216</v>
      </c>
      <c r="E7" s="7" t="str">
        <f t="shared" si="0"/>
        <v>THU</v>
      </c>
      <c r="F7" s="7">
        <f>IFERROR((IF(INDEX(Diet[],DietLastEnd-DietRowStart-J7,1)&lt;&gt;"",INDEX(Diet[],DietLastEnd-DietRowStart-J7,7),NA())),NA())</f>
        <v>2</v>
      </c>
      <c r="G7" s="7">
        <f>IFERROR((IF(INDEX(Diet[],DietLastEnd-DietRowStart-J7,1)&lt;&gt;"",INDEX(Diet[],DietLastEnd-DietRowStart-J7,6),NA())),NA())</f>
        <v>4</v>
      </c>
      <c r="H7" s="7">
        <f>IFERROR((IF(INDEX(Diet[],DietLastEnd-DietRowStart-J7,1)&lt;&gt;"",INDEX(Diet[],DietLastEnd-DietRowStart-J7,5),NA())),NA())</f>
        <v>32</v>
      </c>
      <c r="I7" s="7">
        <f>IFERROR((IF(INDEX(Diet[],DietLastEnd-DietRowStart-J7,1)&lt;&gt;"",INDEX(Diet[],DietLastEnd-DietRowStart-J7,4),NA())),NA())</f>
        <v>160</v>
      </c>
      <c r="J7" s="7">
        <v>10</v>
      </c>
    </row>
    <row r="8" spans="2:10" x14ac:dyDescent="0.2">
      <c r="B8" s="3"/>
      <c r="C8" s="3"/>
      <c r="D8" s="6">
        <f>IFERROR(IF(INDEX(Diet[],DietLastEnd-DietRowStart-J8,1)&lt;&gt;"",INDEX(Diet[],DietLastEnd-DietRowStart-J8,1),""),"")</f>
        <v>43216</v>
      </c>
      <c r="E8" s="7" t="str">
        <f t="shared" si="0"/>
        <v>THU</v>
      </c>
      <c r="F8" s="7">
        <f>IFERROR((IF(INDEX(Diet[],DietLastEnd-DietRowStart-J8,1)&lt;&gt;"",INDEX(Diet[],DietLastEnd-DietRowStart-J8,7),NA())),NA())</f>
        <v>9</v>
      </c>
      <c r="G8" s="7">
        <f>IFERROR((IF(INDEX(Diet[],DietLastEnd-DietRowStart-J8,1)&lt;&gt;"",INDEX(Diet[],DietLastEnd-DietRowStart-J8,6),NA())),NA())</f>
        <v>25</v>
      </c>
      <c r="H8" s="7">
        <f>IFERROR((IF(INDEX(Diet[],DietLastEnd-DietRowStart-J8,1)&lt;&gt;"",INDEX(Diet[],DietLastEnd-DietRowStart-J8,5),NA())),NA())</f>
        <v>11</v>
      </c>
      <c r="I8" s="7">
        <f>IFERROR((IF(INDEX(Diet[],DietLastEnd-DietRowStart-J8,1)&lt;&gt;"",INDEX(Diet[],DietLastEnd-DietRowStart-J8,4),NA())),NA())</f>
        <v>230</v>
      </c>
      <c r="J8" s="7">
        <v>9</v>
      </c>
    </row>
    <row r="9" spans="2:10" x14ac:dyDescent="0.2">
      <c r="B9" s="3"/>
      <c r="C9" s="3"/>
      <c r="D9" s="6">
        <f>IFERROR(IF(INDEX(Diet[],DietLastEnd-DietRowStart-J9,1)&lt;&gt;"",INDEX(Diet[],DietLastEnd-DietRowStart-J9,1),""),"")</f>
        <v>43217</v>
      </c>
      <c r="E9" s="7" t="str">
        <f t="shared" si="0"/>
        <v>FRI</v>
      </c>
      <c r="F9" s="7">
        <f>IFERROR((IF(INDEX(Diet[],DietLastEnd-DietRowStart-J9,1)&lt;&gt;"",INDEX(Diet[],DietLastEnd-DietRowStart-J9,7),NA())),NA())</f>
        <v>48</v>
      </c>
      <c r="G9" s="7">
        <f>IFERROR((IF(INDEX(Diet[],DietLastEnd-DietRowStart-J9,1)&lt;&gt;"",INDEX(Diet[],DietLastEnd-DietRowStart-J9,6),NA())),NA())</f>
        <v>56</v>
      </c>
      <c r="H9" s="7">
        <f>IFERROR((IF(INDEX(Diet[],DietLastEnd-DietRowStart-J9,1)&lt;&gt;"",INDEX(Diet[],DietLastEnd-DietRowStart-J9,5),NA())),NA())</f>
        <v>132</v>
      </c>
      <c r="I9" s="7">
        <f>IFERROR((IF(INDEX(Diet[],DietLastEnd-DietRowStart-J9,1)&lt;&gt;"",INDEX(Diet[],DietLastEnd-DietRowStart-J9,4),NA())),NA())</f>
        <v>1200</v>
      </c>
      <c r="J9" s="7">
        <v>8</v>
      </c>
    </row>
    <row r="10" spans="2:10" x14ac:dyDescent="0.2">
      <c r="B10" s="3"/>
      <c r="C10" s="3"/>
      <c r="D10" s="6">
        <f>IFERROR(IF(INDEX(Diet[],DietLastEnd-DietRowStart-J10,1)&lt;&gt;"",INDEX(Diet[],DietLastEnd-DietRowStart-J10,1),""),"")</f>
        <v>43217</v>
      </c>
      <c r="E10" s="7" t="str">
        <f t="shared" si="0"/>
        <v>FRI</v>
      </c>
      <c r="F10" s="7">
        <f>IFERROR((IF(INDEX(Diet[],DietLastEnd-DietRowStart-J10,1)&lt;&gt;"",INDEX(Diet[],DietLastEnd-DietRowStart-J10,7),NA())),NA())</f>
        <v>8</v>
      </c>
      <c r="G10" s="7">
        <f>IFERROR((IF(INDEX(Diet[],DietLastEnd-DietRowStart-J10,1)&lt;&gt;"",INDEX(Diet[],DietLastEnd-DietRowStart-J10,6),NA())),NA())</f>
        <v>27</v>
      </c>
      <c r="H10" s="7">
        <f>IFERROR((IF(INDEX(Diet[],DietLastEnd-DietRowStart-J10,1)&lt;&gt;"",INDEX(Diet[],DietLastEnd-DietRowStart-J10,5),NA())),NA())</f>
        <v>86</v>
      </c>
      <c r="I10" s="7">
        <f>IFERROR((IF(INDEX(Diet[],DietLastEnd-DietRowStart-J10,1)&lt;&gt;"",INDEX(Diet[],DietLastEnd-DietRowStart-J10,4),NA())),NA())</f>
        <v>496</v>
      </c>
      <c r="J10" s="7">
        <v>7</v>
      </c>
    </row>
    <row r="11" spans="2:10" x14ac:dyDescent="0.2">
      <c r="B11" s="3"/>
      <c r="C11" s="3"/>
      <c r="D11" s="6">
        <f>IFERROR(IF(INDEX(Diet[],DietLastEnd-DietRowStart-J11,1)&lt;&gt;"",INDEX(Diet[],DietLastEnd-DietRowStart-J11,1),""),"")</f>
        <v>43217</v>
      </c>
      <c r="E11" s="7" t="str">
        <f t="shared" si="0"/>
        <v>FRI</v>
      </c>
      <c r="F11" s="7">
        <f>IFERROR((IF(INDEX(Diet[],DietLastEnd-DietRowStart-J11,1)&lt;&gt;"",INDEX(Diet[],DietLastEnd-DietRowStart-J11,7),NA())),NA())</f>
        <v>2</v>
      </c>
      <c r="G11" s="7">
        <f>IFERROR((IF(INDEX(Diet[],DietLastEnd-DietRowStart-J11,1)&lt;&gt;"",INDEX(Diet[],DietLastEnd-DietRowStart-J11,6),NA())),NA())</f>
        <v>4</v>
      </c>
      <c r="H11" s="7">
        <f>IFERROR((IF(INDEX(Diet[],DietLastEnd-DietRowStart-J11,1)&lt;&gt;"",INDEX(Diet[],DietLastEnd-DietRowStart-J11,5),NA())),NA())</f>
        <v>32</v>
      </c>
      <c r="I11" s="7">
        <f>IFERROR((IF(INDEX(Diet[],DietLastEnd-DietRowStart-J11,1)&lt;&gt;"",INDEX(Diet[],DietLastEnd-DietRowStart-J11,4),NA())),NA())</f>
        <v>160</v>
      </c>
      <c r="J11" s="7">
        <v>6</v>
      </c>
    </row>
    <row r="12" spans="2:10" x14ac:dyDescent="0.2">
      <c r="B12" s="3"/>
      <c r="C12" s="3"/>
      <c r="D12" s="6">
        <f>IFERROR(IF(INDEX(Diet[],DietLastEnd-DietRowStart-J12,1)&lt;&gt;"",INDEX(Diet[],DietLastEnd-DietRowStart-J12,1),""),"")</f>
        <v>43217</v>
      </c>
      <c r="E12" s="7" t="str">
        <f t="shared" si="0"/>
        <v>FRI</v>
      </c>
      <c r="F12" s="7">
        <f>IFERROR((IF(INDEX(Diet[],DietLastEnd-DietRowStart-J12,1)&lt;&gt;"",INDEX(Diet[],DietLastEnd-DietRowStart-J12,7),NA())),NA())</f>
        <v>12</v>
      </c>
      <c r="G12" s="7">
        <f>IFERROR((IF(INDEX(Diet[],DietLastEnd-DietRowStart-J12,1)&lt;&gt;"",INDEX(Diet[],DietLastEnd-DietRowStart-J12,6),NA())),NA())</f>
        <v>16</v>
      </c>
      <c r="H12" s="7">
        <f>IFERROR((IF(INDEX(Diet[],DietLastEnd-DietRowStart-J12,1)&lt;&gt;"",INDEX(Diet[],DietLastEnd-DietRowStart-J12,5),NA())),NA())</f>
        <v>48</v>
      </c>
      <c r="I12" s="7">
        <f>IFERROR((IF(INDEX(Diet[],DietLastEnd-DietRowStart-J12,1)&lt;&gt;"",INDEX(Diet[],DietLastEnd-DietRowStart-J12,4),NA())),NA())</f>
        <v>360</v>
      </c>
      <c r="J12" s="7">
        <v>5</v>
      </c>
    </row>
    <row r="13" spans="2:10" x14ac:dyDescent="0.2">
      <c r="B13" s="3"/>
      <c r="C13" s="3"/>
      <c r="D13" s="6">
        <f>IFERROR(IF(INDEX(Diet[],DietLastEnd-DietRowStart-J13,1)&lt;&gt;"",INDEX(Diet[],DietLastEnd-DietRowStart-J13,1),""),"")</f>
        <v>43217</v>
      </c>
      <c r="E13" s="7" t="str">
        <f t="shared" si="0"/>
        <v>FRI</v>
      </c>
      <c r="F13" s="7">
        <f>IFERROR((IF(INDEX(Diet[],DietLastEnd-DietRowStart-J13,1)&lt;&gt;"",INDEX(Diet[],DietLastEnd-DietRowStart-J13,7),NA())),NA())</f>
        <v>0</v>
      </c>
      <c r="G13" s="7">
        <f>IFERROR((IF(INDEX(Diet[],DietLastEnd-DietRowStart-J13,1)&lt;&gt;"",INDEX(Diet[],DietLastEnd-DietRowStart-J13,6),NA())),NA())</f>
        <v>1</v>
      </c>
      <c r="H13" s="7">
        <f>IFERROR((IF(INDEX(Diet[],DietLastEnd-DietRowStart-J13,1)&lt;&gt;"",INDEX(Diet[],DietLastEnd-DietRowStart-J13,5),NA())),NA())</f>
        <v>27</v>
      </c>
      <c r="I13" s="7">
        <f>IFERROR((IF(INDEX(Diet[],DietLastEnd-DietRowStart-J13,1)&lt;&gt;"",INDEX(Diet[],DietLastEnd-DietRowStart-J13,4),NA())),NA())</f>
        <v>105</v>
      </c>
      <c r="J13" s="7">
        <v>4</v>
      </c>
    </row>
    <row r="14" spans="2:10" x14ac:dyDescent="0.2">
      <c r="B14" s="3"/>
      <c r="C14" s="3"/>
      <c r="D14" s="6">
        <f>IFERROR(IF(INDEX(Diet[],DietLastEnd-DietRowStart-J14,1)&lt;&gt;"",INDEX(Diet[],DietLastEnd-DietRowStart-J14,1),""),"")</f>
        <v>43217</v>
      </c>
      <c r="E14" s="7" t="str">
        <f t="shared" si="0"/>
        <v>FRI</v>
      </c>
      <c r="F14" s="7">
        <f>IFERROR((IF(INDEX(Diet[],DietLastEnd-DietRowStart-J14,1)&lt;&gt;"",INDEX(Diet[],DietLastEnd-DietRowStart-J14,7),NA())),NA())</f>
        <v>9</v>
      </c>
      <c r="G14" s="7">
        <f>IFERROR((IF(INDEX(Diet[],DietLastEnd-DietRowStart-J14,1)&lt;&gt;"",INDEX(Diet[],DietLastEnd-DietRowStart-J14,6),NA())),NA())</f>
        <v>25</v>
      </c>
      <c r="H14" s="7">
        <f>IFERROR((IF(INDEX(Diet[],DietLastEnd-DietRowStart-J14,1)&lt;&gt;"",INDEX(Diet[],DietLastEnd-DietRowStart-J14,5),NA())),NA())</f>
        <v>11</v>
      </c>
      <c r="I14" s="7">
        <f>IFERROR((IF(INDEX(Diet[],DietLastEnd-DietRowStart-J14,1)&lt;&gt;"",INDEX(Diet[],DietLastEnd-DietRowStart-J14,4),NA())),NA())</f>
        <v>230</v>
      </c>
      <c r="J14" s="7">
        <v>3</v>
      </c>
    </row>
    <row r="15" spans="2:10" x14ac:dyDescent="0.2">
      <c r="B15" s="3"/>
      <c r="C15" s="3"/>
      <c r="D15" s="6">
        <f>IFERROR(IF(INDEX(Diet[],DietLastEnd-DietRowStart-J15,1)&lt;&gt;"",INDEX(Diet[],DietLastEnd-DietRowStart-J15,1),""),"")</f>
        <v>43218</v>
      </c>
      <c r="E15" s="7" t="str">
        <f t="shared" si="0"/>
        <v>SAT</v>
      </c>
      <c r="F15" s="7">
        <f>IFERROR((IF(INDEX(Diet[],DietLastEnd-DietRowStart-J15,1)&lt;&gt;"",INDEX(Diet[],DietLastEnd-DietRowStart-J15,7),NA())),NA())</f>
        <v>2</v>
      </c>
      <c r="G15" s="7">
        <f>IFERROR((IF(INDEX(Diet[],DietLastEnd-DietRowStart-J15,1)&lt;&gt;"",INDEX(Diet[],DietLastEnd-DietRowStart-J15,6),NA())),NA())</f>
        <v>4</v>
      </c>
      <c r="H15" s="7">
        <f>IFERROR((IF(INDEX(Diet[],DietLastEnd-DietRowStart-J15,1)&lt;&gt;"",INDEX(Diet[],DietLastEnd-DietRowStart-J15,5),NA())),NA())</f>
        <v>32</v>
      </c>
      <c r="I15" s="7">
        <f>IFERROR((IF(INDEX(Diet[],DietLastEnd-DietRowStart-J15,1)&lt;&gt;"",INDEX(Diet[],DietLastEnd-DietRowStart-J15,4),NA())),NA())</f>
        <v>160</v>
      </c>
      <c r="J15" s="7">
        <v>2</v>
      </c>
    </row>
    <row r="16" spans="2:10" x14ac:dyDescent="0.2">
      <c r="B16" s="3"/>
      <c r="C16" s="3"/>
      <c r="D16" s="6">
        <f>IFERROR(IF(INDEX(Diet[],DietLastEnd-DietRowStart-J16,1)&lt;&gt;"",INDEX(Diet[],DietLastEnd-DietRowStart-J16,1),""),"")</f>
        <v>43218</v>
      </c>
      <c r="E16" s="7" t="str">
        <f t="shared" si="0"/>
        <v>SAT</v>
      </c>
      <c r="F16" s="7">
        <f>IFERROR((IF(INDEX(Diet[],DietLastEnd-DietRowStart-J16,1)&lt;&gt;"",INDEX(Diet[],DietLastEnd-DietRowStart-J16,7),NA())),NA())</f>
        <v>3</v>
      </c>
      <c r="G16" s="7">
        <f>IFERROR((IF(INDEX(Diet[],DietLastEnd-DietRowStart-J16,1)&lt;&gt;"",INDEX(Diet[],DietLastEnd-DietRowStart-J16,6),NA())),NA())</f>
        <v>6</v>
      </c>
      <c r="H16" s="7">
        <f>IFERROR((IF(INDEX(Diet[],DietLastEnd-DietRowStart-J16,1)&lt;&gt;"",INDEX(Diet[],DietLastEnd-DietRowStart-J16,5),NA())),NA())</f>
        <v>33</v>
      </c>
      <c r="I16" s="7">
        <f>IFERROR((IF(INDEX(Diet[],DietLastEnd-DietRowStart-J16,1)&lt;&gt;"",INDEX(Diet[],DietLastEnd-DietRowStart-J16,4),NA())),NA())</f>
        <v>180</v>
      </c>
      <c r="J16" s="7">
        <v>1</v>
      </c>
    </row>
    <row r="17" spans="2:12" x14ac:dyDescent="0.2">
      <c r="B17" s="3"/>
      <c r="C17" s="3"/>
      <c r="D17" s="6">
        <f>IFERROR(IF(INDEX(Diet[],DietLastEnd-DietRowStart-J17,1)&lt;&gt;"",INDEX(Diet[],DietLastEnd-DietRowStart-J17,1),""),"")</f>
        <v>43218</v>
      </c>
      <c r="E17" s="7" t="str">
        <f t="shared" si="0"/>
        <v>SAT</v>
      </c>
      <c r="F17" s="7">
        <f>IFERROR((IF(INDEX(Diet[],DietLastEnd-DietRowStart-J17,1)&lt;&gt;"",INDEX(Diet[],DietLastEnd-DietRowStart-J17,7),NA())),NA())</f>
        <v>12</v>
      </c>
      <c r="G17" s="7">
        <f>IFERROR((IF(INDEX(Diet[],DietLastEnd-DietRowStart-J17,1)&lt;&gt;"",INDEX(Diet[],DietLastEnd-DietRowStart-J17,6),NA())),NA())</f>
        <v>16</v>
      </c>
      <c r="H17" s="7">
        <f>IFERROR((IF(INDEX(Diet[],DietLastEnd-DietRowStart-J17,1)&lt;&gt;"",INDEX(Diet[],DietLastEnd-DietRowStart-J17,5),NA())),NA())</f>
        <v>48</v>
      </c>
      <c r="I17" s="7">
        <f>IFERROR((IF(INDEX(Diet[],DietLastEnd-DietRowStart-J17,1)&lt;&gt;"",INDEX(Diet[],DietLastEnd-DietRowStart-J17,4),NA())),NA())</f>
        <v>360</v>
      </c>
      <c r="J17" s="7">
        <v>0</v>
      </c>
    </row>
    <row r="18" spans="2:12" x14ac:dyDescent="0.2">
      <c r="B18" s="3"/>
      <c r="C18" s="3"/>
      <c r="D18" s="6">
        <f>IFERROR(IF(INDEX(Diet[],DietLastEnd-DietRowStart-J18,1)&lt;&gt;"",INDEX(Diet[],DietLastEnd-DietRowStart-J18,1)),"")</f>
        <v>43218</v>
      </c>
      <c r="E18" s="7" t="str">
        <f t="shared" si="0"/>
        <v>SAT</v>
      </c>
      <c r="F18" s="7">
        <f>IFERROR((IF(INDEX(Diet[],DietLastEnd-DietRowStart-J18,1)&lt;&gt;"",INDEX(Diet[],DietLastEnd-DietRowStart-J18,7),NA())),NA())</f>
        <v>0.4</v>
      </c>
      <c r="G18" s="7">
        <f>IFERROR((IF(INDEX(Diet[],DietLastEnd-DietRowStart-J18,1)&lt;&gt;"",INDEX(Diet[],DietLastEnd-DietRowStart-J18,6),NA())),NA())</f>
        <v>1.3</v>
      </c>
      <c r="H18" s="7">
        <f>IFERROR((IF(INDEX(Diet[],DietLastEnd-DietRowStart-J18,1)&lt;&gt;"",INDEX(Diet[],DietLastEnd-DietRowStart-J18,5),NA())),NA())</f>
        <v>27</v>
      </c>
      <c r="I18" s="7">
        <f>IFERROR((IF(INDEX(Diet[],DietLastEnd-DietRowStart-J18,1)&lt;&gt;"",INDEX(Diet[],DietLastEnd-DietRowStart-J18,4),NA())),NA())</f>
        <v>105</v>
      </c>
      <c r="J18" s="7">
        <v>-1</v>
      </c>
    </row>
    <row r="20" spans="2:12" ht="27" x14ac:dyDescent="0.5">
      <c r="B20" s="28" t="s">
        <v>10</v>
      </c>
      <c r="C20" s="28"/>
      <c r="D20" s="28"/>
      <c r="E20" s="28"/>
      <c r="F20" s="28"/>
      <c r="G20" s="28"/>
      <c r="H20" s="28"/>
      <c r="I20" s="28"/>
      <c r="J20" s="28"/>
    </row>
    <row r="22" spans="2:12" ht="15" x14ac:dyDescent="0.2">
      <c r="B22" s="9" t="s">
        <v>3</v>
      </c>
      <c r="C22" s="9" t="e">
        <f>ROW(#REF!)+1</f>
        <v>#REF!</v>
      </c>
      <c r="D22" s="5" t="s">
        <v>4</v>
      </c>
      <c r="E22" s="5" t="s">
        <v>5</v>
      </c>
      <c r="F22" s="5" t="s">
        <v>8</v>
      </c>
      <c r="G22" s="5" t="s">
        <v>7</v>
      </c>
      <c r="H22" s="5" t="s">
        <v>6</v>
      </c>
      <c r="L22" s="12"/>
    </row>
    <row r="23" spans="2:12" x14ac:dyDescent="0.2">
      <c r="B23" s="9" t="s">
        <v>18</v>
      </c>
      <c r="C23" s="10" t="e">
        <f>MATCH(9.99E+307,#REF!)+ExerciseRowStart-1</f>
        <v>#REF!</v>
      </c>
      <c r="D23" s="8" t="str">
        <f>IFERROR(IF(INDEX(#REF!,ExerciseLastEnd-ExerciseRowStart-H23,1)&lt;&gt;"",INDEX(#REF!,ExerciseLastEnd-ExerciseRowStart-H23,1)),"")</f>
        <v/>
      </c>
      <c r="E23" s="7" t="str">
        <f t="shared" ref="E23:E36" si="1">UPPER(TEXT(D23,"DDD"))</f>
        <v/>
      </c>
      <c r="F23" s="18">
        <f>IFERROR((IF(INDEX(#REF!,ExerciseLastEnd-ExerciseRowStart-H23,1)&lt;&gt;"",INDEX(#REF!,ExerciseLastEnd-ExerciseRowStart-H23,2),0)),0)</f>
        <v>0</v>
      </c>
      <c r="G23" s="18">
        <f>IFERROR((IF(INDEX(#REF!,ExerciseLastEnd-ExerciseRowStart-H23,2)&lt;&gt;"",INDEX(#REF!,ExerciseLastEnd-ExerciseRowStart-H23,3),0)),0)</f>
        <v>0</v>
      </c>
      <c r="H23" s="7">
        <v>-1</v>
      </c>
      <c r="L23" s="12"/>
    </row>
    <row r="24" spans="2:12" x14ac:dyDescent="0.2">
      <c r="B24" s="3"/>
      <c r="C24" s="3"/>
      <c r="D24" s="8" t="str">
        <f>IFERROR(IF(INDEX(#REF!,ExerciseLastEnd-ExerciseRowStart-H24,1)&lt;&gt;"",INDEX(#REF!,ExerciseLastEnd-ExerciseRowStart-H24,1)),"")</f>
        <v/>
      </c>
      <c r="E24" s="7" t="str">
        <f t="shared" si="1"/>
        <v/>
      </c>
      <c r="F24" s="18">
        <f>IFERROR((IF(INDEX(#REF!,ExerciseLastEnd-ExerciseRowStart-H24,1)&lt;&gt;"",INDEX(#REF!,ExerciseLastEnd-ExerciseRowStart-H24,2),0)),0)</f>
        <v>0</v>
      </c>
      <c r="G24" s="18">
        <f>IFERROR((IF(INDEX(#REF!,ExerciseLastEnd-ExerciseRowStart-H24,2)&lt;&gt;"",INDEX(#REF!,ExerciseLastEnd-ExerciseRowStart-H24,3),0)),0)</f>
        <v>0</v>
      </c>
      <c r="H24" s="7">
        <v>0</v>
      </c>
    </row>
    <row r="25" spans="2:12" x14ac:dyDescent="0.2">
      <c r="B25" s="3"/>
      <c r="C25" s="3"/>
      <c r="D25" s="8" t="str">
        <f>IFERROR(IF(INDEX(#REF!,ExerciseLastEnd-ExerciseRowStart-H25,1)&lt;&gt;"",INDEX(#REF!,ExerciseLastEnd-ExerciseRowStart-H25,1)),"")</f>
        <v/>
      </c>
      <c r="E25" s="7" t="str">
        <f t="shared" si="1"/>
        <v/>
      </c>
      <c r="F25" s="18">
        <f>IFERROR((IF(INDEX(#REF!,ExerciseLastEnd-ExerciseRowStart-H25,1)&lt;&gt;"",INDEX(#REF!,ExerciseLastEnd-ExerciseRowStart-H25,2),0)),0)</f>
        <v>0</v>
      </c>
      <c r="G25" s="18">
        <f>IFERROR((IF(INDEX(#REF!,ExerciseLastEnd-ExerciseRowStart-H25,2)&lt;&gt;"",INDEX(#REF!,ExerciseLastEnd-ExerciseRowStart-H25,3),0)),0)</f>
        <v>0</v>
      </c>
      <c r="H25" s="7">
        <v>1</v>
      </c>
    </row>
    <row r="26" spans="2:12" x14ac:dyDescent="0.2">
      <c r="B26" s="3"/>
      <c r="C26" s="3"/>
      <c r="D26" s="8" t="str">
        <f>IFERROR(IF(INDEX(#REF!,ExerciseLastEnd-ExerciseRowStart-H26,1)&lt;&gt;"",INDEX(#REF!,ExerciseLastEnd-ExerciseRowStart-H26,1)),"")</f>
        <v/>
      </c>
      <c r="E26" s="7" t="str">
        <f t="shared" si="1"/>
        <v/>
      </c>
      <c r="F26" s="18">
        <f>IFERROR((IF(INDEX(#REF!,ExerciseLastEnd-ExerciseRowStart-H26,1)&lt;&gt;"",INDEX(#REF!,ExerciseLastEnd-ExerciseRowStart-H26,2),0)),0)</f>
        <v>0</v>
      </c>
      <c r="G26" s="18">
        <f>IFERROR((IF(INDEX(#REF!,ExerciseLastEnd-ExerciseRowStart-H26,2)&lt;&gt;"",INDEX(#REF!,ExerciseLastEnd-ExerciseRowStart-H26,3),0)),0)</f>
        <v>0</v>
      </c>
      <c r="H26" s="7">
        <v>2</v>
      </c>
    </row>
    <row r="27" spans="2:12" x14ac:dyDescent="0.2">
      <c r="B27" s="3"/>
      <c r="C27" s="3"/>
      <c r="D27" s="8" t="str">
        <f>IFERROR(IF(INDEX(#REF!,ExerciseLastEnd-ExerciseRowStart-H27,1)&lt;&gt;"",INDEX(#REF!,ExerciseLastEnd-ExerciseRowStart-H27,1)),"")</f>
        <v/>
      </c>
      <c r="E27" s="7" t="str">
        <f t="shared" si="1"/>
        <v/>
      </c>
      <c r="F27" s="18">
        <f>IFERROR((IF(INDEX(#REF!,ExerciseLastEnd-ExerciseRowStart-H27,1)&lt;&gt;"",INDEX(#REF!,ExerciseLastEnd-ExerciseRowStart-H27,2),0)),0)</f>
        <v>0</v>
      </c>
      <c r="G27" s="18">
        <f>IFERROR((IF(INDEX(#REF!,ExerciseLastEnd-ExerciseRowStart-H27,2)&lt;&gt;"",INDEX(#REF!,ExerciseLastEnd-ExerciseRowStart-H27,3),0)),0)</f>
        <v>0</v>
      </c>
      <c r="H27" s="7">
        <v>3</v>
      </c>
    </row>
    <row r="28" spans="2:12" x14ac:dyDescent="0.2">
      <c r="B28" s="3"/>
      <c r="C28" s="3"/>
      <c r="D28" s="8" t="str">
        <f>IFERROR(IF(INDEX(#REF!,ExerciseLastEnd-ExerciseRowStart-H28,1)&lt;&gt;"",INDEX(#REF!,ExerciseLastEnd-ExerciseRowStart-H28,1)),"")</f>
        <v/>
      </c>
      <c r="E28" s="7" t="str">
        <f t="shared" si="1"/>
        <v/>
      </c>
      <c r="F28" s="18">
        <f>IFERROR((IF(INDEX(#REF!,ExerciseLastEnd-ExerciseRowStart-H28,1)&lt;&gt;"",INDEX(#REF!,ExerciseLastEnd-ExerciseRowStart-H28,2),0)),0)</f>
        <v>0</v>
      </c>
      <c r="G28" s="18">
        <f>IFERROR((IF(INDEX(#REF!,ExerciseLastEnd-ExerciseRowStart-H28,2)&lt;&gt;"",INDEX(#REF!,ExerciseLastEnd-ExerciseRowStart-H28,3),0)),0)</f>
        <v>0</v>
      </c>
      <c r="H28" s="7">
        <v>4</v>
      </c>
    </row>
    <row r="29" spans="2:12" x14ac:dyDescent="0.2">
      <c r="B29" s="3"/>
      <c r="C29" s="3"/>
      <c r="D29" s="8" t="str">
        <f>IFERROR(IF(INDEX(#REF!,ExerciseLastEnd-ExerciseRowStart-H29,1)&lt;&gt;"",INDEX(#REF!,ExerciseLastEnd-ExerciseRowStart-H29,1)),"")</f>
        <v/>
      </c>
      <c r="E29" s="7" t="str">
        <f t="shared" si="1"/>
        <v/>
      </c>
      <c r="F29" s="18">
        <f>IFERROR((IF(INDEX(#REF!,ExerciseLastEnd-ExerciseRowStart-H29,1)&lt;&gt;"",INDEX(#REF!,ExerciseLastEnd-ExerciseRowStart-H29,2),0)),0)</f>
        <v>0</v>
      </c>
      <c r="G29" s="18">
        <f>IFERROR((IF(INDEX(#REF!,ExerciseLastEnd-ExerciseRowStart-H29,2)&lt;&gt;"",INDEX(#REF!,ExerciseLastEnd-ExerciseRowStart-H29,3),0)),0)</f>
        <v>0</v>
      </c>
      <c r="H29" s="7">
        <v>5</v>
      </c>
    </row>
    <row r="30" spans="2:12" x14ac:dyDescent="0.2">
      <c r="B30" s="3"/>
      <c r="C30" s="3"/>
      <c r="D30" s="8" t="str">
        <f>IFERROR(IF(INDEX(#REF!,ExerciseLastEnd-ExerciseRowStart-H30,1)&lt;&gt;"",INDEX(#REF!,ExerciseLastEnd-ExerciseRowStart-H30,1)),"")</f>
        <v/>
      </c>
      <c r="E30" s="7" t="str">
        <f t="shared" si="1"/>
        <v/>
      </c>
      <c r="F30" s="18">
        <f>IFERROR((IF(INDEX(#REF!,ExerciseLastEnd-ExerciseRowStart-H30,1)&lt;&gt;"",INDEX(#REF!,ExerciseLastEnd-ExerciseRowStart-H30,2),0)),0)</f>
        <v>0</v>
      </c>
      <c r="G30" s="18">
        <f>IFERROR((IF(INDEX(#REF!,ExerciseLastEnd-ExerciseRowStart-H30,2)&lt;&gt;"",INDEX(#REF!,ExerciseLastEnd-ExerciseRowStart-H30,3),0)),0)</f>
        <v>0</v>
      </c>
      <c r="H30" s="7">
        <v>6</v>
      </c>
    </row>
    <row r="31" spans="2:12" x14ac:dyDescent="0.2">
      <c r="B31" s="3"/>
      <c r="C31" s="3"/>
      <c r="D31" s="8" t="str">
        <f>IFERROR(IF(INDEX(#REF!,ExerciseLastEnd-ExerciseRowStart-H31,1)&lt;&gt;"",INDEX(#REF!,ExerciseLastEnd-ExerciseRowStart-H31,1)),"")</f>
        <v/>
      </c>
      <c r="E31" s="7" t="str">
        <f t="shared" si="1"/>
        <v/>
      </c>
      <c r="F31" s="18">
        <f>IFERROR((IF(INDEX(#REF!,ExerciseLastEnd-ExerciseRowStart-H31,1)&lt;&gt;"",INDEX(#REF!,ExerciseLastEnd-ExerciseRowStart-H31,2),0)),0)</f>
        <v>0</v>
      </c>
      <c r="G31" s="18">
        <f>IFERROR((IF(INDEX(#REF!,ExerciseLastEnd-ExerciseRowStart-H31,2)&lt;&gt;"",INDEX(#REF!,ExerciseLastEnd-ExerciseRowStart-H31,3),0)),0)</f>
        <v>0</v>
      </c>
      <c r="H31" s="7">
        <v>7</v>
      </c>
    </row>
    <row r="32" spans="2:12" x14ac:dyDescent="0.2">
      <c r="B32" s="3"/>
      <c r="C32" s="3"/>
      <c r="D32" s="8" t="str">
        <f>IFERROR(IF(INDEX(#REF!,ExerciseLastEnd-ExerciseRowStart-H32,1)&lt;&gt;"",INDEX(#REF!,ExerciseLastEnd-ExerciseRowStart-H32,1)),"")</f>
        <v/>
      </c>
      <c r="E32" s="7" t="str">
        <f t="shared" si="1"/>
        <v/>
      </c>
      <c r="F32" s="18">
        <f>IFERROR((IF(INDEX(#REF!,ExerciseLastEnd-ExerciseRowStart-H32,1)&lt;&gt;"",INDEX(#REF!,ExerciseLastEnd-ExerciseRowStart-H32,2),0)),0)</f>
        <v>0</v>
      </c>
      <c r="G32" s="18">
        <f>IFERROR((IF(INDEX(#REF!,ExerciseLastEnd-ExerciseRowStart-H32,2)&lt;&gt;"",INDEX(#REF!,ExerciseLastEnd-ExerciseRowStart-H32,3),0)),0)</f>
        <v>0</v>
      </c>
      <c r="H32" s="7">
        <v>8</v>
      </c>
    </row>
    <row r="33" spans="2:8" x14ac:dyDescent="0.2">
      <c r="B33" s="3"/>
      <c r="C33" s="3"/>
      <c r="D33" s="8" t="str">
        <f>IFERROR(IF(INDEX(#REF!,ExerciseLastEnd-ExerciseRowStart-H33,1)&lt;&gt;"",INDEX(#REF!,ExerciseLastEnd-ExerciseRowStart-H33,1)),"")</f>
        <v/>
      </c>
      <c r="E33" s="7" t="str">
        <f t="shared" si="1"/>
        <v/>
      </c>
      <c r="F33" s="18">
        <f>IFERROR((IF(INDEX(#REF!,ExerciseLastEnd-ExerciseRowStart-H33,1)&lt;&gt;"",INDEX(#REF!,ExerciseLastEnd-ExerciseRowStart-H33,2),0)),0)</f>
        <v>0</v>
      </c>
      <c r="G33" s="18">
        <f>IFERROR((IF(INDEX(#REF!,ExerciseLastEnd-ExerciseRowStart-H33,2)&lt;&gt;"",INDEX(#REF!,ExerciseLastEnd-ExerciseRowStart-H33,3),0)),0)</f>
        <v>0</v>
      </c>
      <c r="H33" s="7">
        <v>9</v>
      </c>
    </row>
    <row r="34" spans="2:8" x14ac:dyDescent="0.2">
      <c r="B34" s="3"/>
      <c r="C34" s="3"/>
      <c r="D34" s="8" t="str">
        <f>IFERROR(IF(INDEX(#REF!,ExerciseLastEnd-ExerciseRowStart-H34,1)&lt;&gt;"",INDEX(#REF!,ExerciseLastEnd-ExerciseRowStart-H34,1)),"")</f>
        <v/>
      </c>
      <c r="E34" s="7" t="str">
        <f t="shared" si="1"/>
        <v/>
      </c>
      <c r="F34" s="18">
        <f>IFERROR((IF(INDEX(#REF!,ExerciseLastEnd-ExerciseRowStart-H34,1)&lt;&gt;"",INDEX(#REF!,ExerciseLastEnd-ExerciseRowStart-H34,2),0)),0)</f>
        <v>0</v>
      </c>
      <c r="G34" s="18">
        <f>IFERROR((IF(INDEX(#REF!,ExerciseLastEnd-ExerciseRowStart-H34,2)&lt;&gt;"",INDEX(#REF!,ExerciseLastEnd-ExerciseRowStart-H34,3),0)),0)</f>
        <v>0</v>
      </c>
      <c r="H34" s="7">
        <v>10</v>
      </c>
    </row>
    <row r="35" spans="2:8" x14ac:dyDescent="0.2">
      <c r="B35" s="3"/>
      <c r="C35" s="3"/>
      <c r="D35" s="8" t="str">
        <f>IFERROR(IF(INDEX(#REF!,ExerciseLastEnd-ExerciseRowStart-H35,1)&lt;&gt;"",INDEX(#REF!,ExerciseLastEnd-ExerciseRowStart-H35,1)),"")</f>
        <v/>
      </c>
      <c r="E35" s="7" t="str">
        <f t="shared" si="1"/>
        <v/>
      </c>
      <c r="F35" s="18">
        <f>IFERROR((IF(INDEX(#REF!,ExerciseLastEnd-ExerciseRowStart-H35,1)&lt;&gt;"",INDEX(#REF!,ExerciseLastEnd-ExerciseRowStart-H35,2),0)),0)</f>
        <v>0</v>
      </c>
      <c r="G35" s="18">
        <f>IFERROR((IF(INDEX(#REF!,ExerciseLastEnd-ExerciseRowStart-H35,2)&lt;&gt;"",INDEX(#REF!,ExerciseLastEnd-ExerciseRowStart-H35,3),0)),0)</f>
        <v>0</v>
      </c>
      <c r="H35" s="7">
        <v>11</v>
      </c>
    </row>
    <row r="36" spans="2:8" x14ac:dyDescent="0.2">
      <c r="B36" s="3"/>
      <c r="C36" s="3"/>
      <c r="D36" s="8" t="str">
        <f>IFERROR(IF(INDEX(#REF!,ExerciseLastEnd-ExerciseRowStart-H36,1)&lt;&gt;"",INDEX(#REF!,ExerciseLastEnd-ExerciseRowStart-H36,1)),"")</f>
        <v/>
      </c>
      <c r="E36" s="7" t="str">
        <f t="shared" si="1"/>
        <v/>
      </c>
      <c r="F36" s="18">
        <f>IFERROR((IF(INDEX(#REF!,ExerciseLastEnd-ExerciseRowStart-H36,1)&lt;&gt;"",INDEX(#REF!,ExerciseLastEnd-ExerciseRowStart-H36,2),0)),0)</f>
        <v>0</v>
      </c>
      <c r="G36" s="18">
        <f>IFERROR((IF(INDEX(#REF!,ExerciseLastEnd-ExerciseRowStart-H36,2)&lt;&gt;"",INDEX(#REF!,ExerciseLastEnd-ExerciseRowStart-H36,3),0)),0)</f>
        <v>0</v>
      </c>
      <c r="H36" s="7">
        <v>12</v>
      </c>
    </row>
    <row r="41" spans="2:8" x14ac:dyDescent="0.2">
      <c r="D41" s="12"/>
    </row>
    <row r="42" spans="2:8" x14ac:dyDescent="0.2">
      <c r="D42" s="12"/>
    </row>
    <row r="43" spans="2:8" x14ac:dyDescent="0.2">
      <c r="D43" s="12"/>
    </row>
    <row r="44" spans="2:8" x14ac:dyDescent="0.2">
      <c r="D44" s="12"/>
    </row>
    <row r="45" spans="2:8" x14ac:dyDescent="0.2">
      <c r="D45" s="12"/>
    </row>
    <row r="46" spans="2:8" x14ac:dyDescent="0.2">
      <c r="D46" s="12"/>
    </row>
    <row r="47" spans="2:8" x14ac:dyDescent="0.2">
      <c r="D47" s="12"/>
    </row>
    <row r="48" spans="2:8" x14ac:dyDescent="0.2">
      <c r="D48" s="12"/>
    </row>
    <row r="49" spans="4:4" x14ac:dyDescent="0.2">
      <c r="D49" s="12"/>
    </row>
    <row r="50" spans="4:4" x14ac:dyDescent="0.2">
      <c r="D50" s="12"/>
    </row>
    <row r="51" spans="4:4" x14ac:dyDescent="0.2">
      <c r="D51" s="12"/>
    </row>
    <row r="52" spans="4:4" x14ac:dyDescent="0.2">
      <c r="D52" s="12"/>
    </row>
    <row r="53" spans="4:4" x14ac:dyDescent="0.2">
      <c r="D53" s="12"/>
    </row>
    <row r="54" spans="4:4" x14ac:dyDescent="0.2">
      <c r="D54" s="12"/>
    </row>
  </sheetData>
  <dataConsolidate>
    <dataRefs count="1">
      <dataRef ref="F23:G36" sheet="Chart Calculations"/>
    </dataRefs>
  </dataConsolidate>
  <mergeCells count="2">
    <mergeCell ref="B2:J2"/>
    <mergeCell ref="B20:J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18</vt:i4>
      </vt:variant>
    </vt:vector>
  </HeadingPairs>
  <TitlesOfParts>
    <vt:vector size="22" baseType="lpstr">
      <vt:lpstr>PLANNER</vt:lpstr>
      <vt:lpstr>MEAL PREP</vt:lpstr>
      <vt:lpstr>GEAR LIST</vt:lpstr>
      <vt:lpstr>Chart Calculations</vt:lpstr>
      <vt:lpstr>ColumnTitle2</vt:lpstr>
      <vt:lpstr>DietLastEnd</vt:lpstr>
      <vt:lpstr>DietPeriod</vt:lpstr>
      <vt:lpstr>DietRowStart</vt:lpstr>
      <vt:lpstr>EndDate</vt:lpstr>
      <vt:lpstr>EndWeight</vt:lpstr>
      <vt:lpstr>ExerciseDateRange</vt:lpstr>
      <vt:lpstr>ExerciseLastEnd</vt:lpstr>
      <vt:lpstr>ExerciseRowStart</vt:lpstr>
      <vt:lpstr>LossPerDay</vt:lpstr>
      <vt:lpstr>PlanDays</vt:lpstr>
      <vt:lpstr>'GEAR LIST'!Print_Area</vt:lpstr>
      <vt:lpstr>'GEAR LIST'!Print_Titles</vt:lpstr>
      <vt:lpstr>'MEAL PREP'!Print_Titles</vt:lpstr>
      <vt:lpstr>StartDate</vt:lpstr>
      <vt:lpstr>StartWeight</vt:lpstr>
      <vt:lpstr>Subtitle</vt:lpstr>
      <vt:lpstr>WeightGoal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Bruce Leeon</dc:creator>
  <cp:lastModifiedBy>Bruce Leeon</cp:lastModifiedBy>
  <dcterms:created xsi:type="dcterms:W3CDTF">2017-01-18T04:03:51Z</dcterms:created>
  <dcterms:modified xsi:type="dcterms:W3CDTF">2018-02-16T00:03:36Z</dcterms:modified>
</cp:coreProperties>
</file>